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rategic Communications\ZPRATT - Special Events\Events - Registration\2023\Implementation Task Force\"/>
    </mc:Choice>
  </mc:AlternateContent>
  <xr:revisionPtr revIDLastSave="0" documentId="8_{F9578348-DF9D-4339-992E-73AAD58AD414}" xr6:coauthVersionLast="36" xr6:coauthVersionMax="36" xr10:uidLastSave="{00000000-0000-0000-0000-000000000000}"/>
  <bookViews>
    <workbookView xWindow="0" yWindow="0" windowWidth="9120" windowHeight="4548" tabRatio="766" xr2:uid="{00000000-000D-0000-FFFF-FFFF00000000}"/>
  </bookViews>
  <sheets>
    <sheet name="On-Call Only" sheetId="1" r:id="rId1"/>
    <sheet name="Staffing and On-Call" sheetId="2" r:id="rId2"/>
    <sheet name="On-Call Only Low" sheetId="11" r:id="rId3"/>
    <sheet name="Staffing and On-Call Low" sheetId="14" r:id="rId4"/>
    <sheet name="On-Call Only Mod" sheetId="12" r:id="rId5"/>
    <sheet name="Staffing and On-Call Mod" sheetId="15" r:id="rId6"/>
    <sheet name="On-Call Only High" sheetId="13" r:id="rId7"/>
    <sheet name="Staffing and On-Call High" sheetId="16" r:id="rId8"/>
  </sheets>
  <definedNames>
    <definedName name="_xlnm.Print_Area" localSheetId="0">'On-Call Only'!$A$1:$F$70</definedName>
    <definedName name="_xlnm.Print_Area" localSheetId="6">'On-Call Only High'!$A$1:$F$75</definedName>
    <definedName name="_xlnm.Print_Area" localSheetId="2">'On-Call Only Low'!$A$1:$F$75</definedName>
    <definedName name="_xlnm.Print_Area" localSheetId="4">'On-Call Only Mod'!$A$1:$F$75</definedName>
    <definedName name="_xlnm.Print_Area" localSheetId="1">'Staffing and On-Call'!$A$1:$F$79</definedName>
    <definedName name="_xlnm.Print_Area" localSheetId="7">'Staffing and On-Call High'!$A$1:$F$84</definedName>
    <definedName name="_xlnm.Print_Area" localSheetId="3">'Staffing and On-Call Low'!$A$1:$F$84</definedName>
    <definedName name="_xlnm.Print_Area" localSheetId="5">'Staffing and On-Call Mod'!$A$1:$F$84</definedName>
  </definedNames>
  <calcPr calcId="191029"/>
</workbook>
</file>

<file path=xl/calcChain.xml><?xml version="1.0" encoding="utf-8"?>
<calcChain xmlns="http://schemas.openxmlformats.org/spreadsheetml/2006/main">
  <c r="F69" i="16" l="1"/>
  <c r="F68" i="16"/>
  <c r="D67" i="16"/>
  <c r="F67" i="16" s="1"/>
  <c r="F63" i="16"/>
  <c r="F62" i="16"/>
  <c r="F61" i="16"/>
  <c r="D60" i="16"/>
  <c r="E60" i="16" s="1"/>
  <c r="D59" i="16"/>
  <c r="E59" i="16" s="1"/>
  <c r="F53" i="16"/>
  <c r="F52" i="16"/>
  <c r="F49" i="16"/>
  <c r="C48" i="16"/>
  <c r="F48" i="16" s="1"/>
  <c r="F47" i="16"/>
  <c r="C46" i="16"/>
  <c r="D46" i="16" s="1"/>
  <c r="F46" i="16" s="1"/>
  <c r="C45" i="16"/>
  <c r="D45" i="16" s="1"/>
  <c r="F45" i="16" s="1"/>
  <c r="C44" i="16"/>
  <c r="D44" i="16" s="1"/>
  <c r="F44" i="16" s="1"/>
  <c r="C43" i="16"/>
  <c r="D43" i="16" s="1"/>
  <c r="F43" i="16" s="1"/>
  <c r="C42" i="16"/>
  <c r="B42" i="16"/>
  <c r="D39" i="16"/>
  <c r="B39" i="16"/>
  <c r="D37" i="16"/>
  <c r="B37" i="16"/>
  <c r="D36" i="16"/>
  <c r="B36" i="16"/>
  <c r="C36" i="16" s="1"/>
  <c r="D33" i="16"/>
  <c r="B33" i="16"/>
  <c r="B32" i="16"/>
  <c r="F32" i="16" s="1"/>
  <c r="D31" i="16"/>
  <c r="F31" i="16" s="1"/>
  <c r="D27" i="16"/>
  <c r="F23" i="16"/>
  <c r="C22" i="16"/>
  <c r="D22" i="16" s="1"/>
  <c r="F22" i="16" s="1"/>
  <c r="F21" i="16"/>
  <c r="F20" i="16"/>
  <c r="C19" i="16"/>
  <c r="D19" i="16" s="1"/>
  <c r="F19" i="16" s="1"/>
  <c r="F17" i="16"/>
  <c r="C16" i="16"/>
  <c r="D16" i="16" s="1"/>
  <c r="F16" i="16" s="1"/>
  <c r="F15" i="16"/>
  <c r="F14" i="16"/>
  <c r="C13" i="16"/>
  <c r="D13" i="16" s="1"/>
  <c r="F13" i="16" s="1"/>
  <c r="B5" i="16"/>
  <c r="D30" i="16" s="1"/>
  <c r="F30" i="16" s="1"/>
  <c r="F69" i="15"/>
  <c r="F68" i="15"/>
  <c r="D67" i="15"/>
  <c r="F67" i="15" s="1"/>
  <c r="F70" i="15" s="1"/>
  <c r="F63" i="15"/>
  <c r="F62" i="15"/>
  <c r="F61" i="15"/>
  <c r="D60" i="15"/>
  <c r="E60" i="15" s="1"/>
  <c r="D59" i="15"/>
  <c r="F53" i="15"/>
  <c r="F52" i="15"/>
  <c r="F49" i="15"/>
  <c r="C48" i="15"/>
  <c r="F48" i="15" s="1"/>
  <c r="F47" i="15"/>
  <c r="C46" i="15"/>
  <c r="D46" i="15" s="1"/>
  <c r="F46" i="15" s="1"/>
  <c r="C45" i="15"/>
  <c r="D45" i="15" s="1"/>
  <c r="F45" i="15" s="1"/>
  <c r="C44" i="15"/>
  <c r="D44" i="15" s="1"/>
  <c r="F44" i="15" s="1"/>
  <c r="C43" i="15"/>
  <c r="D43" i="15" s="1"/>
  <c r="F43" i="15" s="1"/>
  <c r="C42" i="15"/>
  <c r="B42" i="15"/>
  <c r="D39" i="15"/>
  <c r="B39" i="15"/>
  <c r="D37" i="15"/>
  <c r="B37" i="15"/>
  <c r="D36" i="15"/>
  <c r="B36" i="15"/>
  <c r="C36" i="15" s="1"/>
  <c r="D33" i="15"/>
  <c r="B33" i="15"/>
  <c r="F33" i="15" s="1"/>
  <c r="B32" i="15"/>
  <c r="F32" i="15" s="1"/>
  <c r="D31" i="15"/>
  <c r="F31" i="15" s="1"/>
  <c r="D27" i="15"/>
  <c r="E27" i="15" s="1"/>
  <c r="F23" i="15"/>
  <c r="C22" i="15"/>
  <c r="D22" i="15" s="1"/>
  <c r="F22" i="15" s="1"/>
  <c r="F21" i="15"/>
  <c r="F20" i="15"/>
  <c r="C19" i="15"/>
  <c r="D19" i="15" s="1"/>
  <c r="F19" i="15" s="1"/>
  <c r="F17" i="15"/>
  <c r="C16" i="15"/>
  <c r="D16" i="15" s="1"/>
  <c r="F16" i="15" s="1"/>
  <c r="F15" i="15"/>
  <c r="F14" i="15"/>
  <c r="C13" i="15"/>
  <c r="D13" i="15" s="1"/>
  <c r="F13" i="15" s="1"/>
  <c r="B5" i="15"/>
  <c r="D30" i="15" s="1"/>
  <c r="F30" i="15" s="1"/>
  <c r="C22" i="2"/>
  <c r="C19" i="2"/>
  <c r="C16" i="2"/>
  <c r="C13" i="2"/>
  <c r="C22" i="14"/>
  <c r="C19" i="14"/>
  <c r="C16" i="14"/>
  <c r="C13" i="14"/>
  <c r="F69" i="14"/>
  <c r="F68" i="14"/>
  <c r="D67" i="14"/>
  <c r="F67" i="14" s="1"/>
  <c r="F70" i="14" s="1"/>
  <c r="F63" i="14"/>
  <c r="F62" i="14"/>
  <c r="F61" i="14"/>
  <c r="D60" i="14"/>
  <c r="D59" i="14"/>
  <c r="E59" i="14" s="1"/>
  <c r="F53" i="14"/>
  <c r="F52" i="14"/>
  <c r="F49" i="14"/>
  <c r="C48" i="14"/>
  <c r="F48" i="14" s="1"/>
  <c r="F47" i="14"/>
  <c r="C46" i="14"/>
  <c r="D46" i="14" s="1"/>
  <c r="F46" i="14" s="1"/>
  <c r="C45" i="14"/>
  <c r="D45" i="14" s="1"/>
  <c r="F45" i="14" s="1"/>
  <c r="C44" i="14"/>
  <c r="D44" i="14" s="1"/>
  <c r="F44" i="14" s="1"/>
  <c r="C43" i="14"/>
  <c r="D43" i="14" s="1"/>
  <c r="F43" i="14" s="1"/>
  <c r="C42" i="14"/>
  <c r="B42" i="14"/>
  <c r="D42" i="14" s="1"/>
  <c r="F42" i="14" s="1"/>
  <c r="D39" i="14"/>
  <c r="B39" i="14"/>
  <c r="D37" i="14"/>
  <c r="B37" i="14"/>
  <c r="D36" i="14"/>
  <c r="B36" i="14"/>
  <c r="C37" i="14" s="1"/>
  <c r="F37" i="14" s="1"/>
  <c r="D33" i="14"/>
  <c r="B33" i="14"/>
  <c r="F33" i="14" s="1"/>
  <c r="B32" i="14"/>
  <c r="F32" i="14" s="1"/>
  <c r="D31" i="14"/>
  <c r="F31" i="14" s="1"/>
  <c r="D27" i="14"/>
  <c r="E27" i="14" s="1"/>
  <c r="F23" i="14"/>
  <c r="F21" i="14"/>
  <c r="F20" i="14"/>
  <c r="F17" i="14"/>
  <c r="F15" i="14"/>
  <c r="F14" i="14"/>
  <c r="B5" i="14"/>
  <c r="D30" i="14" s="1"/>
  <c r="F30" i="14" s="1"/>
  <c r="F60" i="13"/>
  <c r="F59" i="13"/>
  <c r="D58" i="13"/>
  <c r="F58" i="13" s="1"/>
  <c r="F54" i="13"/>
  <c r="F53" i="13"/>
  <c r="F52" i="13"/>
  <c r="D51" i="13"/>
  <c r="D50" i="13"/>
  <c r="F45" i="13"/>
  <c r="F44" i="13"/>
  <c r="F41" i="13"/>
  <c r="C40" i="13"/>
  <c r="F40" i="13" s="1"/>
  <c r="F39" i="13"/>
  <c r="C38" i="13"/>
  <c r="D38" i="13" s="1"/>
  <c r="F38" i="13" s="1"/>
  <c r="C37" i="13"/>
  <c r="D37" i="13" s="1"/>
  <c r="F37" i="13" s="1"/>
  <c r="C36" i="13"/>
  <c r="B36" i="13"/>
  <c r="D33" i="13"/>
  <c r="B33" i="13"/>
  <c r="D32" i="13"/>
  <c r="B32" i="13"/>
  <c r="B31" i="13"/>
  <c r="F31" i="13" s="1"/>
  <c r="D30" i="13"/>
  <c r="F30" i="13" s="1"/>
  <c r="B30" i="13"/>
  <c r="D29" i="13"/>
  <c r="F29" i="13" s="1"/>
  <c r="B29" i="13"/>
  <c r="D28" i="13"/>
  <c r="B28" i="13"/>
  <c r="F28" i="13" s="1"/>
  <c r="B27" i="13"/>
  <c r="F23" i="13"/>
  <c r="C22" i="13"/>
  <c r="D22" i="13" s="1"/>
  <c r="F22" i="13" s="1"/>
  <c r="F21" i="13"/>
  <c r="F20" i="13"/>
  <c r="C19" i="13"/>
  <c r="D19" i="13" s="1"/>
  <c r="F19" i="13" s="1"/>
  <c r="F17" i="13"/>
  <c r="C16" i="13"/>
  <c r="D16" i="13" s="1"/>
  <c r="F16" i="13" s="1"/>
  <c r="F15" i="13"/>
  <c r="F14" i="13"/>
  <c r="C13" i="13"/>
  <c r="D13" i="13" s="1"/>
  <c r="F13" i="13" s="1"/>
  <c r="B6" i="13"/>
  <c r="D27" i="13" s="1"/>
  <c r="F60" i="12"/>
  <c r="F59" i="12"/>
  <c r="D58" i="12"/>
  <c r="F58" i="12" s="1"/>
  <c r="F61" i="12" s="1"/>
  <c r="F54" i="12"/>
  <c r="F53" i="12"/>
  <c r="F52" i="12"/>
  <c r="D51" i="12"/>
  <c r="E51" i="12" s="1"/>
  <c r="D50" i="12"/>
  <c r="E50" i="12" s="1"/>
  <c r="F45" i="12"/>
  <c r="F44" i="12"/>
  <c r="F41" i="12"/>
  <c r="C40" i="12"/>
  <c r="F40" i="12" s="1"/>
  <c r="F39" i="12"/>
  <c r="C38" i="12"/>
  <c r="D38" i="12" s="1"/>
  <c r="F38" i="12" s="1"/>
  <c r="C37" i="12"/>
  <c r="D37" i="12" s="1"/>
  <c r="F37" i="12" s="1"/>
  <c r="C36" i="12"/>
  <c r="B36" i="12"/>
  <c r="D36" i="12" s="1"/>
  <c r="F36" i="12" s="1"/>
  <c r="D33" i="12"/>
  <c r="B33" i="12"/>
  <c r="F33" i="12" s="1"/>
  <c r="D32" i="12"/>
  <c r="B32" i="12"/>
  <c r="F32" i="12" s="1"/>
  <c r="B31" i="12"/>
  <c r="F31" i="12" s="1"/>
  <c r="D30" i="12"/>
  <c r="F30" i="12" s="1"/>
  <c r="B30" i="12"/>
  <c r="D29" i="12"/>
  <c r="F29" i="12" s="1"/>
  <c r="B29" i="12"/>
  <c r="D28" i="12"/>
  <c r="B28" i="12"/>
  <c r="B27" i="12"/>
  <c r="F23" i="12"/>
  <c r="C22" i="12"/>
  <c r="D22" i="12" s="1"/>
  <c r="F22" i="12" s="1"/>
  <c r="F21" i="12"/>
  <c r="F20" i="12"/>
  <c r="C19" i="12"/>
  <c r="D19" i="12" s="1"/>
  <c r="F19" i="12" s="1"/>
  <c r="F17" i="12"/>
  <c r="C16" i="12"/>
  <c r="D16" i="12" s="1"/>
  <c r="F16" i="12" s="1"/>
  <c r="F15" i="12"/>
  <c r="F14" i="12"/>
  <c r="C13" i="12"/>
  <c r="D13" i="12" s="1"/>
  <c r="F13" i="12" s="1"/>
  <c r="B6" i="12"/>
  <c r="D27" i="12" s="1"/>
  <c r="F60" i="11"/>
  <c r="F59" i="11"/>
  <c r="D58" i="11"/>
  <c r="F58" i="11" s="1"/>
  <c r="F61" i="11" s="1"/>
  <c r="F54" i="11"/>
  <c r="F53" i="11"/>
  <c r="F52" i="11"/>
  <c r="D51" i="11"/>
  <c r="D50" i="11"/>
  <c r="F45" i="11"/>
  <c r="F44" i="11"/>
  <c r="F41" i="11"/>
  <c r="C40" i="11"/>
  <c r="F40" i="11" s="1"/>
  <c r="F39" i="11"/>
  <c r="C38" i="11"/>
  <c r="D38" i="11" s="1"/>
  <c r="F38" i="11" s="1"/>
  <c r="C37" i="11"/>
  <c r="D37" i="11" s="1"/>
  <c r="F37" i="11" s="1"/>
  <c r="C36" i="11"/>
  <c r="B36" i="11"/>
  <c r="D36" i="11" s="1"/>
  <c r="F36" i="11" s="1"/>
  <c r="D33" i="11"/>
  <c r="B33" i="11"/>
  <c r="D32" i="11"/>
  <c r="B32" i="11"/>
  <c r="F32" i="11" s="1"/>
  <c r="B31" i="11"/>
  <c r="F31" i="11" s="1"/>
  <c r="D30" i="11"/>
  <c r="F30" i="11" s="1"/>
  <c r="B30" i="11"/>
  <c r="D29" i="11"/>
  <c r="F29" i="11" s="1"/>
  <c r="B29" i="11"/>
  <c r="D28" i="11"/>
  <c r="B28" i="11"/>
  <c r="B27" i="11"/>
  <c r="F23" i="11"/>
  <c r="C22" i="11"/>
  <c r="D22" i="11" s="1"/>
  <c r="F22" i="11" s="1"/>
  <c r="F21" i="11"/>
  <c r="F20" i="11"/>
  <c r="C19" i="11"/>
  <c r="D19" i="11" s="1"/>
  <c r="F19" i="11" s="1"/>
  <c r="F17" i="11"/>
  <c r="C16" i="11"/>
  <c r="D16" i="11" s="1"/>
  <c r="F16" i="11" s="1"/>
  <c r="F15" i="11"/>
  <c r="F14" i="11"/>
  <c r="C13" i="11"/>
  <c r="D13" i="11" s="1"/>
  <c r="F13" i="11" s="1"/>
  <c r="B6" i="11"/>
  <c r="D27" i="11" s="1"/>
  <c r="F27" i="11" s="1"/>
  <c r="F64" i="2"/>
  <c r="F63" i="2"/>
  <c r="F58" i="2"/>
  <c r="F57" i="2"/>
  <c r="F56" i="2"/>
  <c r="F55" i="1"/>
  <c r="F54" i="1"/>
  <c r="F49" i="1"/>
  <c r="F48" i="1"/>
  <c r="F47" i="1"/>
  <c r="C48" i="2"/>
  <c r="F48" i="2" s="1"/>
  <c r="C40" i="1"/>
  <c r="F40" i="1" s="1"/>
  <c r="D39" i="2"/>
  <c r="D37" i="2"/>
  <c r="B37" i="2"/>
  <c r="D31" i="2"/>
  <c r="F49" i="2"/>
  <c r="F47" i="2"/>
  <c r="F27" i="13" l="1"/>
  <c r="F28" i="11"/>
  <c r="F47" i="11" s="1"/>
  <c r="F33" i="13"/>
  <c r="D36" i="13"/>
  <c r="F36" i="13" s="1"/>
  <c r="F61" i="13"/>
  <c r="F33" i="16"/>
  <c r="F36" i="16"/>
  <c r="D42" i="16"/>
  <c r="F42" i="16" s="1"/>
  <c r="F70" i="16"/>
  <c r="F39" i="16"/>
  <c r="F59" i="16"/>
  <c r="C37" i="16"/>
  <c r="F37" i="16" s="1"/>
  <c r="F60" i="16"/>
  <c r="E27" i="16"/>
  <c r="F27" i="16" s="1"/>
  <c r="F56" i="16" s="1"/>
  <c r="F36" i="15"/>
  <c r="D42" i="15"/>
  <c r="F42" i="15" s="1"/>
  <c r="F27" i="15"/>
  <c r="F39" i="15"/>
  <c r="E59" i="15"/>
  <c r="F59" i="15" s="1"/>
  <c r="F60" i="15"/>
  <c r="C37" i="15"/>
  <c r="F37" i="15" s="1"/>
  <c r="F27" i="14"/>
  <c r="F39" i="14"/>
  <c r="F59" i="14"/>
  <c r="C36" i="14"/>
  <c r="F36" i="14" s="1"/>
  <c r="E60" i="14"/>
  <c r="F60" i="14" s="1"/>
  <c r="D16" i="14"/>
  <c r="F16" i="14" s="1"/>
  <c r="D13" i="14"/>
  <c r="F13" i="14" s="1"/>
  <c r="D19" i="14"/>
  <c r="F19" i="14" s="1"/>
  <c r="D22" i="14"/>
  <c r="F22" i="14" s="1"/>
  <c r="F32" i="13"/>
  <c r="F27" i="12"/>
  <c r="F47" i="12" s="1"/>
  <c r="F28" i="12"/>
  <c r="F47" i="13"/>
  <c r="E50" i="13"/>
  <c r="F50" i="13" s="1"/>
  <c r="E51" i="13"/>
  <c r="F51" i="13" s="1"/>
  <c r="F50" i="12"/>
  <c r="F51" i="12"/>
  <c r="F33" i="11"/>
  <c r="E50" i="11"/>
  <c r="F50" i="11" s="1"/>
  <c r="E51" i="11"/>
  <c r="F51" i="11" s="1"/>
  <c r="F56" i="14" l="1"/>
  <c r="F56" i="15"/>
  <c r="F64" i="15"/>
  <c r="F64" i="16"/>
  <c r="F72" i="16" s="1"/>
  <c r="F72" i="15"/>
  <c r="F81" i="15" s="1"/>
  <c r="F64" i="14"/>
  <c r="F55" i="13"/>
  <c r="F63" i="13" s="1"/>
  <c r="F55" i="12"/>
  <c r="F63" i="12"/>
  <c r="F55" i="11"/>
  <c r="F63" i="11"/>
  <c r="F76" i="15" l="1"/>
  <c r="F78" i="15"/>
  <c r="F77" i="15"/>
  <c r="F79" i="15"/>
  <c r="F81" i="16"/>
  <c r="F80" i="16"/>
  <c r="F79" i="16"/>
  <c r="F78" i="16"/>
  <c r="F77" i="16"/>
  <c r="F76" i="16"/>
  <c r="F80" i="15"/>
  <c r="F72" i="14"/>
  <c r="F81" i="14" s="1"/>
  <c r="F72" i="13"/>
  <c r="F71" i="13"/>
  <c r="F70" i="13"/>
  <c r="F69" i="13"/>
  <c r="F68" i="13"/>
  <c r="F67" i="13"/>
  <c r="F72" i="12"/>
  <c r="F71" i="12"/>
  <c r="F70" i="12"/>
  <c r="F69" i="12"/>
  <c r="F68" i="12"/>
  <c r="F67" i="12"/>
  <c r="F72" i="11"/>
  <c r="F68" i="11"/>
  <c r="F71" i="11"/>
  <c r="F69" i="11"/>
  <c r="F70" i="11"/>
  <c r="F67" i="11"/>
  <c r="F41" i="1"/>
  <c r="F39" i="1"/>
  <c r="D30" i="1"/>
  <c r="F30" i="1" s="1"/>
  <c r="B30" i="1"/>
  <c r="D28" i="1"/>
  <c r="B28" i="1"/>
  <c r="F28" i="1" s="1"/>
  <c r="F23" i="2"/>
  <c r="F21" i="2"/>
  <c r="F20" i="2"/>
  <c r="F17" i="2"/>
  <c r="F15" i="2"/>
  <c r="F14" i="2"/>
  <c r="F21" i="1"/>
  <c r="F15" i="1"/>
  <c r="F76" i="14" l="1"/>
  <c r="F77" i="14"/>
  <c r="F78" i="14"/>
  <c r="F79" i="14"/>
  <c r="F80" i="14"/>
  <c r="F31" i="2"/>
  <c r="B6" i="1"/>
  <c r="F23" i="1" l="1"/>
  <c r="F20" i="1"/>
  <c r="F17" i="1"/>
  <c r="F14" i="1"/>
  <c r="D53" i="1"/>
  <c r="F53" i="1" s="1"/>
  <c r="F56" i="1" s="1"/>
  <c r="D62" i="2"/>
  <c r="F62" i="2" s="1"/>
  <c r="F65" i="2" s="1"/>
  <c r="D27" i="2" l="1"/>
  <c r="C22" i="1" l="1"/>
  <c r="C19" i="1"/>
  <c r="C46" i="2" l="1"/>
  <c r="C45" i="2"/>
  <c r="D45" i="2" s="1"/>
  <c r="F45" i="2" s="1"/>
  <c r="C44" i="2"/>
  <c r="D44" i="2" s="1"/>
  <c r="F44" i="2" s="1"/>
  <c r="C43" i="2"/>
  <c r="D43" i="2" s="1"/>
  <c r="F43" i="2" s="1"/>
  <c r="C42" i="2"/>
  <c r="B39" i="2"/>
  <c r="B33" i="2"/>
  <c r="B32" i="2"/>
  <c r="F32" i="2" s="1"/>
  <c r="B36" i="2"/>
  <c r="D55" i="2"/>
  <c r="D54" i="2"/>
  <c r="E54" i="2" s="1"/>
  <c r="F54" i="2" s="1"/>
  <c r="D46" i="2"/>
  <c r="F46" i="2" s="1"/>
  <c r="B42" i="2"/>
  <c r="D33" i="2"/>
  <c r="D36" i="2"/>
  <c r="B5" i="2"/>
  <c r="C36" i="2" l="1"/>
  <c r="C37" i="2"/>
  <c r="F37" i="2" s="1"/>
  <c r="D19" i="2"/>
  <c r="F19" i="2" s="1"/>
  <c r="D13" i="2"/>
  <c r="F13" i="2" s="1"/>
  <c r="D22" i="2"/>
  <c r="F22" i="2" s="1"/>
  <c r="D16" i="2"/>
  <c r="F16" i="2" s="1"/>
  <c r="E27" i="2"/>
  <c r="F27" i="2" s="1"/>
  <c r="F36" i="2"/>
  <c r="F33" i="2"/>
  <c r="D42" i="2"/>
  <c r="F42" i="2" s="1"/>
  <c r="F39" i="2"/>
  <c r="E55" i="2"/>
  <c r="F55" i="2" s="1"/>
  <c r="F59" i="2" s="1"/>
  <c r="D30" i="2"/>
  <c r="F30" i="2" s="1"/>
  <c r="C38" i="1"/>
  <c r="D38" i="1" s="1"/>
  <c r="F38" i="1" s="1"/>
  <c r="C37" i="1"/>
  <c r="D37" i="1" s="1"/>
  <c r="F37" i="1" s="1"/>
  <c r="D32" i="1"/>
  <c r="B32" i="1"/>
  <c r="B31" i="1"/>
  <c r="F31" i="1" s="1"/>
  <c r="D29" i="1"/>
  <c r="B29" i="1"/>
  <c r="B27" i="1"/>
  <c r="F51" i="2" l="1"/>
  <c r="F67" i="2" s="1"/>
  <c r="F75" i="2" s="1"/>
  <c r="F29" i="1"/>
  <c r="F32" i="1"/>
  <c r="F76" i="2" l="1"/>
  <c r="F74" i="2"/>
  <c r="F73" i="2"/>
  <c r="F72" i="2"/>
  <c r="F71" i="2"/>
  <c r="D27" i="1"/>
  <c r="F27" i="1" s="1"/>
  <c r="B36" i="1"/>
  <c r="D46" i="1"/>
  <c r="E46" i="1" s="1"/>
  <c r="F46" i="1" s="1"/>
  <c r="D45" i="1"/>
  <c r="E45" i="1" s="1"/>
  <c r="F45" i="1" s="1"/>
  <c r="C36" i="1"/>
  <c r="C16" i="1"/>
  <c r="D16" i="1" s="1"/>
  <c r="F16" i="1" s="1"/>
  <c r="C13" i="1"/>
  <c r="D13" i="1" s="1"/>
  <c r="F13" i="1" s="1"/>
  <c r="F50" i="1" l="1"/>
  <c r="D36" i="1"/>
  <c r="F36" i="1" s="1"/>
  <c r="D22" i="1"/>
  <c r="F22" i="1" s="1"/>
  <c r="D19" i="1"/>
  <c r="F19" i="1" s="1"/>
  <c r="F42" i="1" s="1"/>
  <c r="F58" i="1" s="1"/>
  <c r="F67" i="1" l="1"/>
  <c r="F63" i="1"/>
  <c r="F66" i="1"/>
  <c r="F62" i="1"/>
  <c r="F65" i="1"/>
  <c r="F64" i="1"/>
</calcChain>
</file>

<file path=xl/sharedStrings.xml><?xml version="1.0" encoding="utf-8"?>
<sst xmlns="http://schemas.openxmlformats.org/spreadsheetml/2006/main" count="765" uniqueCount="91">
  <si>
    <t>Hours</t>
  </si>
  <si>
    <t>Salary</t>
  </si>
  <si>
    <t>Rate</t>
  </si>
  <si>
    <t>Total Cost</t>
  </si>
  <si>
    <t>Fringe Benefits</t>
  </si>
  <si>
    <t>Time and a Half Pay</t>
  </si>
  <si>
    <t>Number of exams per year</t>
  </si>
  <si>
    <t>On-call Pay</t>
  </si>
  <si>
    <t>Fringe Benefit Percentage</t>
  </si>
  <si>
    <t xml:space="preserve">Full time option (40 hours) </t>
  </si>
  <si>
    <t xml:space="preserve">Part time option (20 hours) </t>
  </si>
  <si>
    <t>Total # of RNs</t>
  </si>
  <si>
    <t>COMPETENCY/OTHER EXPENSES</t>
  </si>
  <si>
    <t>Cost per person</t>
  </si>
  <si>
    <t>Average Clinician Pay</t>
  </si>
  <si>
    <t>Call-in Pay ( # of exams x 6 hours) at 1 1/2 pay</t>
  </si>
  <si>
    <t>Exams</t>
  </si>
  <si>
    <t>Travel time (1 hour average travel time)</t>
  </si>
  <si>
    <t>Additional Incentive/Bonus Pay (Amt. entered by program)</t>
  </si>
  <si>
    <t>Monthly Meeting (2 hours) including peer review (ALL RNs)</t>
  </si>
  <si>
    <t>Continuing Education Hours (CEUs or CMEs) (ALL RNs)</t>
  </si>
  <si>
    <t>SART Meeting participation (2 hours per month) (Determine how many RNs)</t>
  </si>
  <si>
    <t># of Exams</t>
  </si>
  <si>
    <t>Cost per Exam</t>
  </si>
  <si>
    <t>Out-source peer review (if no QMPs at the facility) (Annual Cost)</t>
  </si>
  <si>
    <t>Out-source peer review (if no QMPs at the facility) (Per exam Cost AA)</t>
  </si>
  <si>
    <t>Out-source peer review (if no QMPs at the facility) (Per exam Cost Peds)</t>
  </si>
  <si>
    <t>REMOVE ANY TOTALS NOT NEEDED FOR YOUR FACILITY OR JUST ENTER A ZERO IN THE TOTAL COLUMN</t>
  </si>
  <si>
    <t>2 hospitals</t>
  </si>
  <si>
    <t>3 hospitals</t>
  </si>
  <si>
    <t>4 hospitals</t>
  </si>
  <si>
    <t>5 hospitals</t>
  </si>
  <si>
    <t>6 hospitals</t>
  </si>
  <si>
    <t>7 hospitals</t>
  </si>
  <si>
    <t>Staff SANE RN Pay</t>
  </si>
  <si>
    <t>Call-in Pay ( # of non-staffed exams x 6 hours) at 1 1/2 pay</t>
  </si>
  <si>
    <t>Weeks</t>
  </si>
  <si>
    <t>Staff Coverage</t>
  </si>
  <si>
    <t>Remaining on-call</t>
  </si>
  <si>
    <t>Non-Staffed Exams</t>
  </si>
  <si>
    <t>% to trial</t>
  </si>
  <si>
    <t>On-Call Pay</t>
  </si>
  <si>
    <t>Monthly Meeting (2 hours) including peer review (Staff RNs)</t>
  </si>
  <si>
    <t>Monthly Meeting (2 hours) including peer review (On-call RNs)</t>
  </si>
  <si>
    <t>Continuing Education Hours (CEUs or CMEs) (Staff RNs)</t>
  </si>
  <si>
    <t>Continuing Education Hours (CEUs or CMEs) (On-call RNs)</t>
  </si>
  <si>
    <t>1 FT= 36   2 FT= 72   3 FT= 108   4 FT= 144</t>
  </si>
  <si>
    <t>AA SANE 2-day Clinical Training Travel (enter cost per indiv and # of clinicians)</t>
  </si>
  <si>
    <r>
      <rPr>
        <b/>
        <sz val="11"/>
        <color theme="1"/>
        <rFont val="Calibri"/>
        <family val="2"/>
        <scheme val="minor"/>
      </rPr>
      <t>Medical Director:</t>
    </r>
    <r>
      <rPr>
        <sz val="11"/>
        <color theme="1"/>
        <rFont val="Calibri"/>
        <family val="2"/>
        <scheme val="minor"/>
      </rPr>
      <t xml:space="preserve"> Rate should be consistent with other medical program directors</t>
    </r>
  </si>
  <si>
    <t>NOTE: This document only reflects the cost of personnel and does not take into account the cost of patient care including laboratory tests, medications, equipment and reimbursement.</t>
  </si>
  <si>
    <r>
      <rPr>
        <b/>
        <sz val="11"/>
        <color theme="1"/>
        <rFont val="Calibri"/>
        <family val="2"/>
        <scheme val="minor"/>
      </rPr>
      <t>Medical Director</t>
    </r>
    <r>
      <rPr>
        <sz val="11"/>
        <color theme="1"/>
        <rFont val="Calibri"/>
        <family val="2"/>
        <scheme val="minor"/>
      </rPr>
      <t>: Rate should be consistent with other medical program directors</t>
    </r>
  </si>
  <si>
    <t>To request an Excel version of this document, complete with formulas, please send an email to</t>
  </si>
  <si>
    <t>National Certification Exam/Recertification</t>
  </si>
  <si>
    <r>
      <rPr>
        <b/>
        <sz val="11"/>
        <color theme="1"/>
        <rFont val="Calibri"/>
        <family val="2"/>
        <scheme val="minor"/>
      </rPr>
      <t>SANE Coordinator/SANE Program Manager</t>
    </r>
    <r>
      <rPr>
        <sz val="11"/>
        <color theme="1"/>
        <rFont val="Calibri"/>
        <family val="2"/>
        <scheme val="minor"/>
      </rPr>
      <t>: Rate should be consistent with Trauma Coordinator, EMS Coordinator and ER Manager</t>
    </r>
  </si>
  <si>
    <t>SANE@ilag.gov</t>
  </si>
  <si>
    <t>Annual</t>
  </si>
  <si>
    <t>Annual SANE Expenses</t>
  </si>
  <si>
    <t>AA SANE Outsourced Didactic Training Course</t>
  </si>
  <si>
    <t>AA SANE Didactic Training Education Hours (enter # of RNs)</t>
  </si>
  <si>
    <t>AA SANE Travel for Didactic Training (enter cost per indiv and # of clinicians)</t>
  </si>
  <si>
    <t>AA SANE Clinical Education Hours (enter # of RNs)</t>
  </si>
  <si>
    <t>PA SANE Didactic Training Education Hours (enter # of RNs)</t>
  </si>
  <si>
    <t>PA SANE Travel for Didactic Training (enter cost per indiv and # of clinicians)</t>
  </si>
  <si>
    <t>PA SANE Outsourced Didactic Training Course</t>
  </si>
  <si>
    <t>PA SANE Clinical Education Hours (enter # of RNs)</t>
  </si>
  <si>
    <t>PA SANE Clinical Training Travel (enter cost per indiv and # of clinicians)</t>
  </si>
  <si>
    <t>Call Time (365 days x 24 hours)= 8760</t>
  </si>
  <si>
    <t>Preceptor Call-in Pay ( # of exams x 6 hours) at Clinician Pay Rate</t>
  </si>
  <si>
    <t>Courtroom prep and testimony (10% proceed to trial)</t>
  </si>
  <si>
    <t>Preceptor Call Time (365 days x 24 hours)= 8760</t>
  </si>
  <si>
    <t xml:space="preserve">Conference Expenses (Travel, Lodging, Conference Fees) </t>
  </si>
  <si>
    <t>Professional Organization Membership (AFN/IAFN)</t>
  </si>
  <si>
    <t>AA TRAINING EXPENSES</t>
  </si>
  <si>
    <t>PA TRAINING EXPENSES</t>
  </si>
  <si>
    <t>MEDICAL FORENSIC EXAM EXPENSES</t>
  </si>
  <si>
    <t>REMOVE?????</t>
  </si>
  <si>
    <t>SART Meeting Participation (2 hours per month) (Determine how many RNs)</t>
  </si>
  <si>
    <t>Annual Total</t>
  </si>
  <si>
    <t>Annual Program Split</t>
  </si>
  <si>
    <r>
      <rPr>
        <b/>
        <sz val="11"/>
        <color theme="1"/>
        <rFont val="Calibri"/>
        <family val="2"/>
        <scheme val="minor"/>
      </rPr>
      <t>SANE Coordinator/SANE Program Manager:</t>
    </r>
    <r>
      <rPr>
        <sz val="11"/>
        <color theme="1"/>
        <rFont val="Calibri"/>
        <family val="2"/>
        <scheme val="minor"/>
      </rPr>
      <t xml:space="preserve"> Rate should be consistent with Trauma Coordinator, EMS Coordinator and ER Manager</t>
    </r>
  </si>
  <si>
    <t>Preceptor Call-in Pay ( # of non-staffed exams x 6 hours) at Clinician Pay Rate</t>
  </si>
  <si>
    <t>STAFFED MEDICAL FORENSIC EXAM EXPENSES</t>
  </si>
  <si>
    <t>NON-STAFFED MEDICAL FORENSIC EXAM EXPENSES</t>
  </si>
  <si>
    <t>Staffing Coverage (ENTER HOURS PER WEEK)</t>
  </si>
  <si>
    <t>CALL TIME EXPENSES</t>
  </si>
  <si>
    <t>Call Time Non-Staffed Hours (365 days x 24 hours)= 8760 - staffing coverage</t>
  </si>
  <si>
    <t>Preceptor Call Time Non-Staffed Hours (365 days x 24 hours)= 8760</t>
  </si>
  <si>
    <t>Pediatric Transfer Fees (Cost if eliminating PA Training Expenses)
- $20,000 Low Volume
- $40,000 Moderate Volume
- $75,000 High Volume</t>
  </si>
  <si>
    <t>Staffing time (hours determined by facility)</t>
  </si>
  <si>
    <t>To request an Excel version of this document, complete with formulas, please send an email to SANE@ilag.gov</t>
  </si>
  <si>
    <t xml:space="preserve">To request an Excel version of this document, complete with formulas, please send an email to SANE@ilag.gov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</si>
</sst>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/>
    <xf numFmtId="0" fontId="0" fillId="5" borderId="0" xfId="0" applyFill="1" applyAlignment="1"/>
    <xf numFmtId="164" fontId="0" fillId="5" borderId="0" xfId="0" applyNumberFormat="1" applyFill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/>
    <xf numFmtId="9" fontId="0" fillId="5" borderId="0" xfId="0" applyNumberFormat="1" applyFill="1" applyAlignment="1"/>
    <xf numFmtId="0" fontId="0" fillId="0" borderId="1" xfId="0" applyBorder="1" applyAlignment="1"/>
    <xf numFmtId="164" fontId="0" fillId="3" borderId="1" xfId="0" applyNumberFormat="1" applyFill="1" applyBorder="1" applyAlignment="1"/>
    <xf numFmtId="164" fontId="0" fillId="5" borderId="1" xfId="0" applyNumberFormat="1" applyFill="1" applyBorder="1" applyAlignment="1"/>
    <xf numFmtId="0" fontId="0" fillId="3" borderId="1" xfId="0" applyFill="1" applyBorder="1" applyAlignment="1"/>
    <xf numFmtId="9" fontId="0" fillId="3" borderId="1" xfId="0" applyNumberFormat="1" applyFill="1" applyBorder="1" applyAlignment="1"/>
    <xf numFmtId="0" fontId="0" fillId="2" borderId="1" xfId="0" applyFill="1" applyBorder="1" applyAlignment="1">
      <alignment wrapText="1"/>
    </xf>
    <xf numFmtId="0" fontId="0" fillId="2" borderId="1" xfId="0" applyFill="1" applyBorder="1" applyAlignment="1"/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/>
    <xf numFmtId="165" fontId="0" fillId="0" borderId="1" xfId="0" applyNumberFormat="1" applyBorder="1" applyAlignment="1"/>
    <xf numFmtId="165" fontId="0" fillId="3" borderId="1" xfId="0" applyNumberFormat="1" applyFill="1" applyBorder="1" applyAlignment="1"/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/>
    <xf numFmtId="165" fontId="0" fillId="7" borderId="1" xfId="0" applyNumberFormat="1" applyFill="1" applyBorder="1" applyAlignment="1"/>
    <xf numFmtId="49" fontId="0" fillId="5" borderId="1" xfId="0" applyNumberFormat="1" applyFill="1" applyBorder="1" applyAlignment="1">
      <alignment horizontal="right"/>
    </xf>
    <xf numFmtId="164" fontId="0" fillId="0" borderId="1" xfId="0" applyNumberFormat="1" applyBorder="1" applyAlignment="1"/>
    <xf numFmtId="0" fontId="0" fillId="5" borderId="1" xfId="0" applyFill="1" applyBorder="1" applyAlignment="1"/>
    <xf numFmtId="1" fontId="0" fillId="5" borderId="1" xfId="0" applyNumberFormat="1" applyFill="1" applyBorder="1" applyAlignment="1"/>
    <xf numFmtId="3" fontId="0" fillId="5" borderId="1" xfId="0" applyNumberFormat="1" applyFill="1" applyBorder="1" applyAlignment="1"/>
    <xf numFmtId="0" fontId="0" fillId="0" borderId="1" xfId="0" applyBorder="1" applyAlignment="1">
      <alignment wrapText="1"/>
    </xf>
    <xf numFmtId="8" fontId="0" fillId="3" borderId="1" xfId="0" applyNumberFormat="1" applyFill="1" applyBorder="1" applyAlignment="1"/>
    <xf numFmtId="6" fontId="0" fillId="0" borderId="1" xfId="0" applyNumberFormat="1" applyBorder="1" applyAlignment="1"/>
    <xf numFmtId="165" fontId="0" fillId="5" borderId="1" xfId="0" applyNumberFormat="1" applyFill="1" applyBorder="1" applyAlignment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164" fontId="0" fillId="0" borderId="1" xfId="1" applyNumberFormat="1" applyFont="1" applyBorder="1"/>
    <xf numFmtId="165" fontId="0" fillId="6" borderId="1" xfId="0" applyNumberFormat="1" applyFill="1" applyBorder="1" applyAlignment="1"/>
    <xf numFmtId="0" fontId="0" fillId="8" borderId="1" xfId="0" applyFill="1" applyBorder="1" applyAlignment="1"/>
    <xf numFmtId="165" fontId="0" fillId="8" borderId="1" xfId="0" applyNumberFormat="1" applyFill="1" applyBorder="1" applyAlignment="1"/>
    <xf numFmtId="0" fontId="0" fillId="0" borderId="0" xfId="0" applyBorder="1" applyAlignment="1">
      <alignment horizontal="left" wrapText="1"/>
    </xf>
    <xf numFmtId="0" fontId="2" fillId="0" borderId="0" xfId="0" applyFont="1" applyAlignment="1"/>
    <xf numFmtId="0" fontId="0" fillId="5" borderId="1" xfId="0" applyFill="1" applyBorder="1" applyAlignment="1">
      <alignment horizontal="left"/>
    </xf>
    <xf numFmtId="49" fontId="0" fillId="7" borderId="1" xfId="0" applyNumberFormat="1" applyFill="1" applyBorder="1" applyAlignment="1">
      <alignment horizontal="right"/>
    </xf>
    <xf numFmtId="1" fontId="0" fillId="0" borderId="1" xfId="0" applyNumberFormat="1" applyBorder="1" applyAlignment="1"/>
    <xf numFmtId="1" fontId="0" fillId="7" borderId="1" xfId="0" applyNumberFormat="1" applyFill="1" applyBorder="1" applyAlignment="1"/>
    <xf numFmtId="0" fontId="2" fillId="2" borderId="1" xfId="0" applyFont="1" applyFill="1" applyBorder="1" applyAlignment="1">
      <alignment wrapText="1"/>
    </xf>
    <xf numFmtId="0" fontId="0" fillId="0" borderId="0" xfId="0" applyBorder="1" applyAlignment="1"/>
    <xf numFmtId="3" fontId="0" fillId="5" borderId="0" xfId="0" applyNumberFormat="1" applyFill="1" applyBorder="1" applyAlignment="1"/>
    <xf numFmtId="164" fontId="0" fillId="0" borderId="0" xfId="0" applyNumberFormat="1" applyBorder="1" applyAlignment="1"/>
    <xf numFmtId="0" fontId="0" fillId="5" borderId="0" xfId="0" applyFill="1" applyBorder="1" applyAlignment="1"/>
    <xf numFmtId="165" fontId="0" fillId="0" borderId="0" xfId="0" applyNumberFormat="1" applyBorder="1" applyAlignment="1"/>
    <xf numFmtId="165" fontId="0" fillId="0" borderId="6" xfId="0" applyNumberFormat="1" applyBorder="1" applyAlignment="1"/>
    <xf numFmtId="165" fontId="0" fillId="4" borderId="5" xfId="0" applyNumberFormat="1" applyFill="1" applyBorder="1" applyAlignment="1"/>
    <xf numFmtId="6" fontId="0" fillId="0" borderId="6" xfId="0" applyNumberFormat="1" applyBorder="1" applyAlignment="1"/>
    <xf numFmtId="0" fontId="0" fillId="0" borderId="7" xfId="0" applyBorder="1"/>
    <xf numFmtId="0" fontId="0" fillId="0" borderId="2" xfId="0" applyBorder="1"/>
    <xf numFmtId="0" fontId="2" fillId="6" borderId="1" xfId="0" applyFont="1" applyFill="1" applyBorder="1" applyAlignment="1">
      <alignment horizontal="right"/>
    </xf>
    <xf numFmtId="0" fontId="3" fillId="0" borderId="0" xfId="2"/>
    <xf numFmtId="0" fontId="3" fillId="0" borderId="0" xfId="2" applyAlignment="1"/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9" borderId="1" xfId="0" applyFill="1" applyBorder="1" applyAlignment="1"/>
    <xf numFmtId="0" fontId="0" fillId="9" borderId="1" xfId="0" applyFill="1" applyBorder="1" applyAlignment="1">
      <alignment wrapText="1"/>
    </xf>
    <xf numFmtId="0" fontId="0" fillId="0" borderId="1" xfId="0" applyFill="1" applyBorder="1" applyAlignment="1"/>
    <xf numFmtId="164" fontId="0" fillId="0" borderId="1" xfId="0" applyNumberFormat="1" applyFill="1" applyBorder="1" applyAlignment="1"/>
    <xf numFmtId="165" fontId="0" fillId="0" borderId="1" xfId="0" applyNumberFormat="1" applyFill="1" applyBorder="1" applyAlignment="1"/>
    <xf numFmtId="0" fontId="0" fillId="0" borderId="0" xfId="0" applyFill="1" applyAlignment="1"/>
    <xf numFmtId="0" fontId="0" fillId="0" borderId="0" xfId="0" applyFill="1"/>
    <xf numFmtId="0" fontId="0" fillId="9" borderId="0" xfId="0" applyFill="1" applyAlignment="1"/>
    <xf numFmtId="3" fontId="0" fillId="9" borderId="1" xfId="0" applyNumberFormat="1" applyFill="1" applyBorder="1" applyAlignment="1"/>
    <xf numFmtId="0" fontId="0" fillId="4" borderId="1" xfId="0" applyFill="1" applyBorder="1" applyAlignment="1"/>
    <xf numFmtId="165" fontId="0" fillId="9" borderId="1" xfId="0" applyNumberFormat="1" applyFill="1" applyBorder="1" applyAlignment="1"/>
    <xf numFmtId="3" fontId="0" fillId="0" borderId="1" xfId="0" applyNumberFormat="1" applyFill="1" applyBorder="1" applyAlignment="1"/>
    <xf numFmtId="0" fontId="0" fillId="7" borderId="1" xfId="0" applyFill="1" applyBorder="1" applyAlignment="1">
      <alignment wrapText="1"/>
    </xf>
    <xf numFmtId="0" fontId="0" fillId="10" borderId="1" xfId="0" applyFill="1" applyBorder="1" applyAlignment="1"/>
    <xf numFmtId="164" fontId="0" fillId="10" borderId="1" xfId="0" applyNumberFormat="1" applyFill="1" applyBorder="1" applyAlignment="1"/>
    <xf numFmtId="165" fontId="0" fillId="10" borderId="1" xfId="0" applyNumberFormat="1" applyFill="1" applyBorder="1" applyAlignmen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/>
    <xf numFmtId="1" fontId="0" fillId="3" borderId="1" xfId="0" applyNumberFormat="1" applyFill="1" applyBorder="1" applyAlignment="1"/>
    <xf numFmtId="0" fontId="0" fillId="0" borderId="1" xfId="0" applyFill="1" applyBorder="1" applyAlignment="1">
      <alignment wrapText="1"/>
    </xf>
    <xf numFmtId="44" fontId="0" fillId="3" borderId="1" xfId="1" applyFont="1" applyFill="1" applyBorder="1"/>
    <xf numFmtId="164" fontId="0" fillId="4" borderId="5" xfId="0" applyNumberFormat="1" applyFill="1" applyBorder="1" applyAlignment="1"/>
    <xf numFmtId="165" fontId="0" fillId="0" borderId="7" xfId="0" applyNumberFormat="1" applyBorder="1" applyAlignment="1"/>
    <xf numFmtId="0" fontId="0" fillId="2" borderId="2" xfId="0" applyFill="1" applyBorder="1"/>
    <xf numFmtId="164" fontId="0" fillId="0" borderId="1" xfId="0" applyNumberFormat="1" applyFill="1" applyBorder="1"/>
    <xf numFmtId="6" fontId="0" fillId="4" borderId="5" xfId="0" applyNumberFormat="1" applyFill="1" applyBorder="1" applyAlignment="1"/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/>
    <xf numFmtId="44" fontId="0" fillId="3" borderId="1" xfId="1" applyFont="1" applyFill="1" applyBorder="1" applyAlignment="1"/>
    <xf numFmtId="166" fontId="0" fillId="3" borderId="1" xfId="1" applyNumberFormat="1" applyFont="1" applyFill="1" applyBorder="1" applyAlignment="1"/>
    <xf numFmtId="166" fontId="0" fillId="4" borderId="5" xfId="1" applyNumberFormat="1" applyFont="1" applyFill="1" applyBorder="1" applyAlignment="1"/>
    <xf numFmtId="166" fontId="0" fillId="6" borderId="1" xfId="1" applyNumberFormat="1" applyFont="1" applyFill="1" applyBorder="1" applyAlignment="1"/>
    <xf numFmtId="164" fontId="0" fillId="6" borderId="1" xfId="0" applyNumberFormat="1" applyFill="1" applyBorder="1" applyAlignment="1"/>
    <xf numFmtId="164" fontId="0" fillId="3" borderId="1" xfId="1" applyNumberFormat="1" applyFont="1" applyFill="1" applyBorder="1"/>
    <xf numFmtId="164" fontId="0" fillId="3" borderId="1" xfId="1" applyNumberFormat="1" applyFont="1" applyFill="1" applyBorder="1" applyAlignment="1"/>
    <xf numFmtId="165" fontId="0" fillId="3" borderId="1" xfId="1" applyNumberFormat="1" applyFont="1" applyFill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NE@ilag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NE@ilag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NE@ilag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NE@ilag.gov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NE@ilag.gov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NE@ilag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topLeftCell="B1" zoomScale="70" zoomScaleNormal="70" zoomScalePageLayoutView="141" workbookViewId="0">
      <selection activeCell="A69" sqref="A1:F69"/>
    </sheetView>
  </sheetViews>
  <sheetFormatPr defaultColWidth="8.77734375" defaultRowHeight="14.4" x14ac:dyDescent="0.3"/>
  <cols>
    <col min="1" max="1" width="74.77734375" style="1" bestFit="1" customWidth="1"/>
    <col min="2" max="2" width="10.21875" style="1" bestFit="1" customWidth="1"/>
    <col min="3" max="3" width="13.5546875" style="1" bestFit="1" customWidth="1"/>
    <col min="4" max="4" width="16.77734375" style="1" bestFit="1" customWidth="1"/>
    <col min="5" max="5" width="15.21875" style="1" bestFit="1" customWidth="1"/>
    <col min="6" max="6" width="12.5546875" style="1" bestFit="1" customWidth="1"/>
    <col min="7" max="7" width="3.77734375" style="1" customWidth="1"/>
    <col min="8" max="16384" width="8.77734375" style="1"/>
  </cols>
  <sheetData>
    <row r="1" spans="1:7" x14ac:dyDescent="0.3">
      <c r="A1" s="98" t="s">
        <v>49</v>
      </c>
      <c r="B1" s="99"/>
      <c r="C1" s="99"/>
      <c r="D1" s="99"/>
      <c r="E1" s="99"/>
      <c r="F1" s="99"/>
    </row>
    <row r="2" spans="1:7" x14ac:dyDescent="0.3">
      <c r="A2" s="99"/>
      <c r="B2" s="99"/>
      <c r="C2" s="99"/>
      <c r="D2" s="99"/>
      <c r="E2" s="99"/>
      <c r="F2" s="99"/>
    </row>
    <row r="3" spans="1:7" x14ac:dyDescent="0.3">
      <c r="A3" s="39"/>
      <c r="B3" s="39"/>
      <c r="C3" s="39"/>
      <c r="D3" s="39"/>
      <c r="E3" s="39"/>
      <c r="F3" s="39"/>
    </row>
    <row r="4" spans="1:7" x14ac:dyDescent="0.3">
      <c r="B4" s="9" t="s">
        <v>55</v>
      </c>
      <c r="C4" s="2"/>
      <c r="D4" s="2"/>
    </row>
    <row r="5" spans="1:7" x14ac:dyDescent="0.3">
      <c r="A5" s="4" t="s">
        <v>14</v>
      </c>
      <c r="B5" s="10"/>
      <c r="C5" s="3"/>
      <c r="D5" s="3"/>
    </row>
    <row r="6" spans="1:7" x14ac:dyDescent="0.3">
      <c r="A6" s="4" t="s">
        <v>5</v>
      </c>
      <c r="B6" s="11">
        <f>B5*1.5</f>
        <v>0</v>
      </c>
      <c r="C6" s="3"/>
      <c r="D6" s="3"/>
    </row>
    <row r="7" spans="1:7" x14ac:dyDescent="0.3">
      <c r="A7" s="4" t="s">
        <v>7</v>
      </c>
      <c r="B7" s="10"/>
      <c r="C7" s="3"/>
      <c r="D7" s="3"/>
    </row>
    <row r="8" spans="1:7" x14ac:dyDescent="0.3">
      <c r="A8" s="4" t="s">
        <v>6</v>
      </c>
      <c r="B8" s="12"/>
      <c r="C8" s="2"/>
      <c r="D8" s="2"/>
    </row>
    <row r="9" spans="1:7" x14ac:dyDescent="0.3">
      <c r="A9" s="4" t="s">
        <v>8</v>
      </c>
      <c r="B9" s="13">
        <v>0.3</v>
      </c>
      <c r="C9" s="8"/>
      <c r="D9" s="8"/>
    </row>
    <row r="10" spans="1:7" x14ac:dyDescent="0.3">
      <c r="B10" s="2"/>
    </row>
    <row r="11" spans="1:7" x14ac:dyDescent="0.3">
      <c r="A11" s="102" t="s">
        <v>56</v>
      </c>
      <c r="B11" s="103"/>
      <c r="C11" s="103"/>
      <c r="D11" s="103"/>
      <c r="E11" s="103"/>
      <c r="F11" s="104"/>
    </row>
    <row r="12" spans="1:7" x14ac:dyDescent="0.3">
      <c r="A12" s="16" t="s">
        <v>72</v>
      </c>
      <c r="B12" s="17" t="s">
        <v>0</v>
      </c>
      <c r="C12" s="17" t="s">
        <v>1</v>
      </c>
      <c r="D12" s="17" t="s">
        <v>13</v>
      </c>
      <c r="E12" s="17" t="s">
        <v>11</v>
      </c>
      <c r="F12" s="17" t="s">
        <v>3</v>
      </c>
    </row>
    <row r="13" spans="1:7" x14ac:dyDescent="0.3">
      <c r="A13" s="9" t="s">
        <v>58</v>
      </c>
      <c r="B13" s="9">
        <v>40</v>
      </c>
      <c r="C13" s="11">
        <f>B5</f>
        <v>0</v>
      </c>
      <c r="D13" s="18">
        <f>B13*C13</f>
        <v>0</v>
      </c>
      <c r="E13" s="12"/>
      <c r="F13" s="18">
        <f t="shared" ref="F13:F23" si="0">D13*E13</f>
        <v>0</v>
      </c>
    </row>
    <row r="14" spans="1:7" customFormat="1" x14ac:dyDescent="0.3">
      <c r="A14" s="9" t="s">
        <v>59</v>
      </c>
      <c r="B14" s="9"/>
      <c r="C14" s="11"/>
      <c r="D14" s="19"/>
      <c r="E14" s="12"/>
      <c r="F14" s="18">
        <f t="shared" si="0"/>
        <v>0</v>
      </c>
      <c r="G14" s="1"/>
    </row>
    <row r="15" spans="1:7" customFormat="1" x14ac:dyDescent="0.3">
      <c r="A15" s="63" t="s">
        <v>57</v>
      </c>
      <c r="B15" s="63"/>
      <c r="C15" s="11"/>
      <c r="D15" s="65">
        <v>500</v>
      </c>
      <c r="E15" s="12"/>
      <c r="F15" s="18">
        <f>D15*E15</f>
        <v>0</v>
      </c>
      <c r="G15" s="1"/>
    </row>
    <row r="16" spans="1:7" x14ac:dyDescent="0.3">
      <c r="A16" s="63" t="s">
        <v>60</v>
      </c>
      <c r="B16" s="63">
        <v>80</v>
      </c>
      <c r="C16" s="11">
        <f>B5</f>
        <v>0</v>
      </c>
      <c r="D16" s="18">
        <f>B16*C16</f>
        <v>0</v>
      </c>
      <c r="E16" s="12"/>
      <c r="F16" s="18">
        <f t="shared" si="0"/>
        <v>0</v>
      </c>
    </row>
    <row r="17" spans="1:7" customFormat="1" x14ac:dyDescent="0.3">
      <c r="A17" s="9" t="s">
        <v>47</v>
      </c>
      <c r="B17" s="9"/>
      <c r="C17" s="11"/>
      <c r="D17" s="19"/>
      <c r="E17" s="12"/>
      <c r="F17" s="18">
        <f t="shared" si="0"/>
        <v>0</v>
      </c>
      <c r="G17" s="1"/>
    </row>
    <row r="18" spans="1:7" s="67" customFormat="1" x14ac:dyDescent="0.3">
      <c r="A18" s="20" t="s">
        <v>73</v>
      </c>
      <c r="B18" s="17"/>
      <c r="C18" s="21"/>
      <c r="D18" s="22"/>
      <c r="E18" s="17"/>
      <c r="F18" s="22"/>
      <c r="G18" s="66"/>
    </row>
    <row r="19" spans="1:7" x14ac:dyDescent="0.3">
      <c r="A19" s="9" t="s">
        <v>61</v>
      </c>
      <c r="B19" s="9">
        <v>40</v>
      </c>
      <c r="C19" s="11">
        <f>B5</f>
        <v>0</v>
      </c>
      <c r="D19" s="18">
        <f>B19*C19</f>
        <v>0</v>
      </c>
      <c r="E19" s="12"/>
      <c r="F19" s="18">
        <f t="shared" si="0"/>
        <v>0</v>
      </c>
    </row>
    <row r="20" spans="1:7" customFormat="1" x14ac:dyDescent="0.3">
      <c r="A20" s="9" t="s">
        <v>62</v>
      </c>
      <c r="B20" s="9"/>
      <c r="C20" s="11"/>
      <c r="D20" s="19"/>
      <c r="E20" s="12"/>
      <c r="F20" s="18">
        <f t="shared" si="0"/>
        <v>0</v>
      </c>
      <c r="G20" s="1"/>
    </row>
    <row r="21" spans="1:7" customFormat="1" x14ac:dyDescent="0.3">
      <c r="A21" s="63" t="s">
        <v>63</v>
      </c>
      <c r="B21" s="63"/>
      <c r="C21" s="11"/>
      <c r="D21" s="65">
        <v>600</v>
      </c>
      <c r="E21" s="12"/>
      <c r="F21" s="18">
        <f>D21*E21</f>
        <v>0</v>
      </c>
      <c r="G21" s="1"/>
    </row>
    <row r="22" spans="1:7" x14ac:dyDescent="0.3">
      <c r="A22" s="63" t="s">
        <v>64</v>
      </c>
      <c r="B22" s="63">
        <v>100</v>
      </c>
      <c r="C22" s="11">
        <f>B5</f>
        <v>0</v>
      </c>
      <c r="D22" s="18">
        <f>B22*C22</f>
        <v>0</v>
      </c>
      <c r="E22" s="12"/>
      <c r="F22" s="18">
        <f t="shared" si="0"/>
        <v>0</v>
      </c>
    </row>
    <row r="23" spans="1:7" customFormat="1" x14ac:dyDescent="0.3">
      <c r="A23" s="63" t="s">
        <v>65</v>
      </c>
      <c r="B23" s="63"/>
      <c r="C23" s="11"/>
      <c r="D23" s="19"/>
      <c r="E23" s="12"/>
      <c r="F23" s="18">
        <f t="shared" si="0"/>
        <v>0</v>
      </c>
      <c r="G23" s="1"/>
    </row>
    <row r="24" spans="1:7" s="67" customFormat="1" ht="57.6" x14ac:dyDescent="0.3">
      <c r="A24" s="80" t="s">
        <v>87</v>
      </c>
      <c r="B24" s="63"/>
      <c r="C24" s="64"/>
      <c r="D24" s="65"/>
      <c r="E24" s="63"/>
      <c r="F24" s="90"/>
      <c r="G24" s="66"/>
    </row>
    <row r="25" spans="1:7" s="67" customFormat="1" x14ac:dyDescent="0.3">
      <c r="A25" s="63"/>
      <c r="B25" s="63"/>
      <c r="C25" s="64"/>
      <c r="D25" s="65"/>
      <c r="E25" s="63"/>
      <c r="F25" s="65"/>
      <c r="G25" s="66"/>
    </row>
    <row r="26" spans="1:7" s="2" customFormat="1" x14ac:dyDescent="0.3">
      <c r="A26" s="20" t="s">
        <v>74</v>
      </c>
      <c r="B26" s="17" t="s">
        <v>16</v>
      </c>
      <c r="C26" s="21" t="s">
        <v>0</v>
      </c>
      <c r="D26" s="22" t="s">
        <v>1</v>
      </c>
      <c r="E26" s="17"/>
      <c r="F26" s="22"/>
    </row>
    <row r="27" spans="1:7" x14ac:dyDescent="0.3">
      <c r="A27" s="9" t="s">
        <v>15</v>
      </c>
      <c r="B27" s="9">
        <f>B8</f>
        <v>0</v>
      </c>
      <c r="C27" s="23">
        <v>6</v>
      </c>
      <c r="D27" s="24">
        <f>B6</f>
        <v>0</v>
      </c>
      <c r="E27" s="25"/>
      <c r="F27" s="18">
        <f>B27*C27*D27</f>
        <v>0</v>
      </c>
    </row>
    <row r="28" spans="1:7" x14ac:dyDescent="0.3">
      <c r="A28" s="63" t="s">
        <v>67</v>
      </c>
      <c r="B28" s="9">
        <f>B8</f>
        <v>0</v>
      </c>
      <c r="C28" s="27">
        <v>6</v>
      </c>
      <c r="D28" s="24">
        <f>B5</f>
        <v>0</v>
      </c>
      <c r="E28" s="25"/>
      <c r="F28" s="18">
        <f>B28*C28*D28</f>
        <v>0</v>
      </c>
    </row>
    <row r="29" spans="1:7" x14ac:dyDescent="0.3">
      <c r="A29" s="63" t="s">
        <v>66</v>
      </c>
      <c r="B29" s="9">
        <f>B8</f>
        <v>0</v>
      </c>
      <c r="C29" s="26">
        <v>8760</v>
      </c>
      <c r="D29" s="24">
        <f>B7</f>
        <v>0</v>
      </c>
      <c r="E29" s="25"/>
      <c r="F29" s="18">
        <f>C29*D29</f>
        <v>0</v>
      </c>
    </row>
    <row r="30" spans="1:7" x14ac:dyDescent="0.3">
      <c r="A30" s="63" t="s">
        <v>69</v>
      </c>
      <c r="B30" s="9">
        <f>B8</f>
        <v>0</v>
      </c>
      <c r="C30" s="26">
        <v>8760</v>
      </c>
      <c r="D30" s="24">
        <f>B7</f>
        <v>0</v>
      </c>
      <c r="E30" s="25"/>
      <c r="F30" s="18">
        <f>C30*D30</f>
        <v>0</v>
      </c>
    </row>
    <row r="31" spans="1:7" x14ac:dyDescent="0.3">
      <c r="A31" s="9" t="s">
        <v>18</v>
      </c>
      <c r="B31" s="9">
        <f>B8</f>
        <v>0</v>
      </c>
      <c r="C31" s="11"/>
      <c r="D31" s="10"/>
      <c r="E31" s="25"/>
      <c r="F31" s="18">
        <f>B31*D31</f>
        <v>0</v>
      </c>
    </row>
    <row r="32" spans="1:7" x14ac:dyDescent="0.3">
      <c r="A32" s="63" t="s">
        <v>68</v>
      </c>
      <c r="B32" s="9">
        <f>B8</f>
        <v>0</v>
      </c>
      <c r="C32" s="72">
        <v>6</v>
      </c>
      <c r="D32" s="24">
        <f>B5</f>
        <v>0</v>
      </c>
      <c r="E32" s="63">
        <v>0.1</v>
      </c>
      <c r="F32" s="18">
        <f>B32*C32*D32*E32</f>
        <v>0</v>
      </c>
    </row>
    <row r="33" spans="1:6" x14ac:dyDescent="0.3">
      <c r="A33" s="63"/>
      <c r="B33" s="9"/>
      <c r="C33" s="72"/>
      <c r="D33" s="24"/>
      <c r="E33" s="63"/>
      <c r="F33" s="18"/>
    </row>
    <row r="34" spans="1:6" s="66" customFormat="1" x14ac:dyDescent="0.3">
      <c r="A34" s="63"/>
      <c r="B34" s="63"/>
      <c r="C34" s="72"/>
      <c r="D34" s="64"/>
      <c r="E34" s="63"/>
      <c r="F34" s="65"/>
    </row>
    <row r="35" spans="1:6" x14ac:dyDescent="0.3">
      <c r="A35" s="20" t="s">
        <v>12</v>
      </c>
      <c r="B35" s="17" t="s">
        <v>0</v>
      </c>
      <c r="C35" s="21" t="s">
        <v>1</v>
      </c>
      <c r="D35" s="21" t="s">
        <v>13</v>
      </c>
      <c r="E35" s="17" t="s">
        <v>11</v>
      </c>
      <c r="F35" s="22"/>
    </row>
    <row r="36" spans="1:6" x14ac:dyDescent="0.3">
      <c r="A36" s="9" t="s">
        <v>19</v>
      </c>
      <c r="B36" s="9">
        <f>2*12</f>
        <v>24</v>
      </c>
      <c r="C36" s="11">
        <f>B5</f>
        <v>0</v>
      </c>
      <c r="D36" s="18">
        <f>B36*C36</f>
        <v>0</v>
      </c>
      <c r="E36" s="12"/>
      <c r="F36" s="18">
        <f>D36*E36</f>
        <v>0</v>
      </c>
    </row>
    <row r="37" spans="1:6" x14ac:dyDescent="0.3">
      <c r="A37" s="9" t="s">
        <v>20</v>
      </c>
      <c r="B37" s="9">
        <v>15</v>
      </c>
      <c r="C37" s="11">
        <f>B5</f>
        <v>0</v>
      </c>
      <c r="D37" s="18">
        <f>B37*C37</f>
        <v>0</v>
      </c>
      <c r="E37" s="12"/>
      <c r="F37" s="18">
        <f>D37*E37</f>
        <v>0</v>
      </c>
    </row>
    <row r="38" spans="1:6" x14ac:dyDescent="0.3">
      <c r="A38" s="28" t="s">
        <v>76</v>
      </c>
      <c r="B38" s="9">
        <v>24</v>
      </c>
      <c r="C38" s="11">
        <f>B5</f>
        <v>0</v>
      </c>
      <c r="D38" s="18">
        <f>B38*C38</f>
        <v>0</v>
      </c>
      <c r="E38" s="12"/>
      <c r="F38" s="18">
        <f>D38*E38</f>
        <v>0</v>
      </c>
    </row>
    <row r="39" spans="1:6" x14ac:dyDescent="0.3">
      <c r="A39" s="80" t="s">
        <v>71</v>
      </c>
      <c r="B39" s="63"/>
      <c r="C39" s="64"/>
      <c r="D39" s="65">
        <v>300</v>
      </c>
      <c r="E39" s="12"/>
      <c r="F39" s="18">
        <f>D39*E39</f>
        <v>0</v>
      </c>
    </row>
    <row r="40" spans="1:6" x14ac:dyDescent="0.3">
      <c r="A40" s="80" t="s">
        <v>70</v>
      </c>
      <c r="B40" s="63">
        <v>40</v>
      </c>
      <c r="C40" s="64">
        <f>B5</f>
        <v>0</v>
      </c>
      <c r="D40" s="65">
        <v>2000</v>
      </c>
      <c r="E40" s="12"/>
      <c r="F40" s="18">
        <f>(B40*C40*E40) +(D40*E40)</f>
        <v>0</v>
      </c>
    </row>
    <row r="41" spans="1:6" ht="15" thickBot="1" x14ac:dyDescent="0.35">
      <c r="A41" s="80" t="s">
        <v>52</v>
      </c>
      <c r="B41" s="63"/>
      <c r="C41" s="64"/>
      <c r="D41" s="65">
        <v>425</v>
      </c>
      <c r="E41" s="12"/>
      <c r="F41" s="18">
        <f>D41*E41</f>
        <v>0</v>
      </c>
    </row>
    <row r="42" spans="1:6" ht="15" thickBot="1" x14ac:dyDescent="0.35">
      <c r="A42" s="100" t="s">
        <v>27</v>
      </c>
      <c r="B42" s="100"/>
      <c r="C42" s="100"/>
      <c r="D42" s="100"/>
      <c r="E42" s="101"/>
      <c r="F42" s="52">
        <f>SUM(F13:F17)+SUM(F19:F23)+SUM(F27:F32)+SUM(F36:F41)</f>
        <v>0</v>
      </c>
    </row>
    <row r="44" spans="1:6" ht="28.8" x14ac:dyDescent="0.3">
      <c r="A44" s="14" t="s">
        <v>53</v>
      </c>
      <c r="B44" s="15" t="s">
        <v>2</v>
      </c>
      <c r="C44" s="15" t="s">
        <v>0</v>
      </c>
      <c r="D44" s="15" t="s">
        <v>1</v>
      </c>
      <c r="E44" s="15" t="s">
        <v>4</v>
      </c>
      <c r="F44" s="15" t="s">
        <v>3</v>
      </c>
    </row>
    <row r="45" spans="1:6" x14ac:dyDescent="0.3">
      <c r="A45" s="9" t="s">
        <v>9</v>
      </c>
      <c r="B45" s="89"/>
      <c r="C45" s="9">
        <v>40</v>
      </c>
      <c r="D45" s="30">
        <f>B45*C45*52</f>
        <v>0</v>
      </c>
      <c r="E45" s="31">
        <f>D45*B9</f>
        <v>0</v>
      </c>
      <c r="F45" s="30">
        <f>D45+E45</f>
        <v>0</v>
      </c>
    </row>
    <row r="46" spans="1:6" x14ac:dyDescent="0.3">
      <c r="A46" s="9" t="s">
        <v>10</v>
      </c>
      <c r="B46" s="29"/>
      <c r="C46" s="9">
        <v>20</v>
      </c>
      <c r="D46" s="30">
        <f>B46*C46*52</f>
        <v>0</v>
      </c>
      <c r="E46" s="18">
        <f>D46*B9</f>
        <v>0</v>
      </c>
      <c r="F46" s="53">
        <f>D46+E46</f>
        <v>0</v>
      </c>
    </row>
    <row r="47" spans="1:6" x14ac:dyDescent="0.3">
      <c r="A47" s="80" t="s">
        <v>71</v>
      </c>
      <c r="B47" s="63"/>
      <c r="C47" s="64"/>
      <c r="D47" s="65">
        <v>300</v>
      </c>
      <c r="E47" s="63"/>
      <c r="F47" s="18">
        <f>D47</f>
        <v>300</v>
      </c>
    </row>
    <row r="48" spans="1:6" x14ac:dyDescent="0.3">
      <c r="A48" s="80" t="s">
        <v>70</v>
      </c>
      <c r="B48" s="63"/>
      <c r="C48" s="64"/>
      <c r="D48" s="65">
        <v>2000</v>
      </c>
      <c r="E48" s="63"/>
      <c r="F48" s="18">
        <f>D48</f>
        <v>2000</v>
      </c>
    </row>
    <row r="49" spans="1:6" ht="15" thickBot="1" x14ac:dyDescent="0.35">
      <c r="A49" s="80" t="s">
        <v>52</v>
      </c>
      <c r="B49" s="63"/>
      <c r="C49" s="64"/>
      <c r="D49" s="65">
        <v>425</v>
      </c>
      <c r="E49" s="63"/>
      <c r="F49" s="18">
        <f>D49</f>
        <v>425</v>
      </c>
    </row>
    <row r="50" spans="1:6" ht="15" thickBot="1" x14ac:dyDescent="0.35">
      <c r="A50" s="100" t="s">
        <v>27</v>
      </c>
      <c r="B50" s="100"/>
      <c r="C50" s="100"/>
      <c r="D50" s="100"/>
      <c r="E50" s="101"/>
      <c r="F50" s="52">
        <f>SUM(F45:F49)</f>
        <v>2725</v>
      </c>
    </row>
    <row r="52" spans="1:6" x14ac:dyDescent="0.3">
      <c r="A52" s="32" t="s">
        <v>48</v>
      </c>
      <c r="B52" s="32" t="s">
        <v>2</v>
      </c>
      <c r="C52" s="32" t="s">
        <v>0</v>
      </c>
      <c r="D52" s="32" t="s">
        <v>1</v>
      </c>
      <c r="E52" s="84"/>
      <c r="F52" s="32"/>
    </row>
    <row r="53" spans="1:6" x14ac:dyDescent="0.3">
      <c r="A53" s="33" t="s">
        <v>88</v>
      </c>
      <c r="B53" s="81"/>
      <c r="C53" s="34"/>
      <c r="D53" s="35">
        <f>B53*C53*52</f>
        <v>0</v>
      </c>
      <c r="E53" s="55"/>
      <c r="F53" s="85">
        <f>D53</f>
        <v>0</v>
      </c>
    </row>
    <row r="54" spans="1:6" x14ac:dyDescent="0.3">
      <c r="A54" s="80" t="s">
        <v>71</v>
      </c>
      <c r="B54" s="63"/>
      <c r="C54" s="64"/>
      <c r="D54" s="65">
        <v>300</v>
      </c>
      <c r="E54" s="63"/>
      <c r="F54" s="83">
        <f>D54</f>
        <v>300</v>
      </c>
    </row>
    <row r="55" spans="1:6" ht="15" thickBot="1" x14ac:dyDescent="0.35">
      <c r="A55" s="80" t="s">
        <v>70</v>
      </c>
      <c r="B55" s="63"/>
      <c r="C55" s="64"/>
      <c r="D55" s="65">
        <v>2000</v>
      </c>
      <c r="E55" s="63"/>
      <c r="F55" s="18">
        <f>D55</f>
        <v>2000</v>
      </c>
    </row>
    <row r="56" spans="1:6" ht="15" thickBot="1" x14ac:dyDescent="0.35">
      <c r="A56" s="100" t="s">
        <v>27</v>
      </c>
      <c r="B56" s="100"/>
      <c r="C56" s="100"/>
      <c r="D56" s="100"/>
      <c r="E56" s="101"/>
      <c r="F56" s="52">
        <f>SUM(F53:F55)</f>
        <v>2300</v>
      </c>
    </row>
    <row r="58" spans="1:6" x14ac:dyDescent="0.3">
      <c r="E58" s="56" t="s">
        <v>77</v>
      </c>
      <c r="F58" s="36">
        <f>F42+F50+F56</f>
        <v>5025</v>
      </c>
    </row>
    <row r="60" spans="1:6" x14ac:dyDescent="0.3">
      <c r="C60" s="4"/>
      <c r="E60" s="105" t="s">
        <v>78</v>
      </c>
      <c r="F60" s="106"/>
    </row>
    <row r="61" spans="1:6" x14ac:dyDescent="0.3">
      <c r="A61" s="6"/>
      <c r="E61" s="37"/>
      <c r="F61" s="37"/>
    </row>
    <row r="62" spans="1:6" x14ac:dyDescent="0.3">
      <c r="A62" s="6"/>
      <c r="E62" s="37" t="s">
        <v>28</v>
      </c>
      <c r="F62" s="38">
        <f>F58/2</f>
        <v>2512.5</v>
      </c>
    </row>
    <row r="63" spans="1:6" x14ac:dyDescent="0.3">
      <c r="E63" s="37" t="s">
        <v>29</v>
      </c>
      <c r="F63" s="38">
        <f>F58/3</f>
        <v>1675</v>
      </c>
    </row>
    <row r="64" spans="1:6" x14ac:dyDescent="0.3">
      <c r="E64" s="37" t="s">
        <v>30</v>
      </c>
      <c r="F64" s="38">
        <f>F58/4</f>
        <v>1256.25</v>
      </c>
    </row>
    <row r="65" spans="1:6" x14ac:dyDescent="0.3">
      <c r="A65" s="97"/>
      <c r="E65" s="37" t="s">
        <v>31</v>
      </c>
      <c r="F65" s="38">
        <f>F58/5</f>
        <v>1005</v>
      </c>
    </row>
    <row r="66" spans="1:6" x14ac:dyDescent="0.3">
      <c r="A66" s="97"/>
      <c r="E66" s="37" t="s">
        <v>32</v>
      </c>
      <c r="F66" s="38">
        <f>F58/6</f>
        <v>837.5</v>
      </c>
    </row>
    <row r="67" spans="1:6" x14ac:dyDescent="0.3">
      <c r="A67" s="97"/>
      <c r="E67" s="37" t="s">
        <v>33</v>
      </c>
      <c r="F67" s="38">
        <f>F58/7</f>
        <v>717.85714285714289</v>
      </c>
    </row>
    <row r="69" spans="1:6" x14ac:dyDescent="0.3">
      <c r="A69" s="40" t="s">
        <v>89</v>
      </c>
    </row>
    <row r="70" spans="1:6" x14ac:dyDescent="0.3">
      <c r="A70" s="58"/>
    </row>
  </sheetData>
  <mergeCells count="7">
    <mergeCell ref="A65:A67"/>
    <mergeCell ref="A1:F2"/>
    <mergeCell ref="A42:E42"/>
    <mergeCell ref="A11:F11"/>
    <mergeCell ref="E60:F60"/>
    <mergeCell ref="A56:E56"/>
    <mergeCell ref="A50:E50"/>
  </mergeCells>
  <pageMargins left="0.25" right="0.25" top="0.75" bottom="0.75" header="0.3" footer="0.3"/>
  <pageSetup scale="93" fitToHeight="0" orientation="landscape" horizontalDpi="360" verticalDpi="360" r:id="rId1"/>
  <headerFooter>
    <oddHeader>&amp;C&amp;"-,Bold"&amp;12Template SANE Personnel Expenses Budget for On-Call Model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5"/>
  <sheetViews>
    <sheetView view="pageLayout" topLeftCell="A48" zoomScale="40" zoomScaleNormal="100" zoomScalePageLayoutView="40" workbookViewId="0">
      <selection activeCell="U71" sqref="U71"/>
    </sheetView>
  </sheetViews>
  <sheetFormatPr defaultRowHeight="14.4" x14ac:dyDescent="0.3"/>
  <cols>
    <col min="1" max="1" width="77.21875" bestFit="1" customWidth="1"/>
    <col min="2" max="2" width="17.21875" customWidth="1"/>
    <col min="3" max="3" width="17" bestFit="1" customWidth="1"/>
    <col min="4" max="4" width="15" bestFit="1" customWidth="1"/>
    <col min="5" max="5" width="14.5546875" bestFit="1" customWidth="1"/>
    <col min="6" max="6" width="11.21875" bestFit="1" customWidth="1"/>
    <col min="7" max="7" width="3.44140625" customWidth="1"/>
    <col min="8" max="8" width="11.21875" bestFit="1" customWidth="1"/>
    <col min="9" max="9" width="4.77734375" customWidth="1"/>
    <col min="10" max="10" width="11.21875" customWidth="1"/>
  </cols>
  <sheetData>
    <row r="1" spans="1:12" ht="45.75" customHeight="1" x14ac:dyDescent="0.3">
      <c r="A1" s="107" t="s">
        <v>49</v>
      </c>
      <c r="B1" s="107"/>
      <c r="C1" s="107"/>
      <c r="D1" s="107"/>
      <c r="E1" s="107"/>
      <c r="F1" s="107"/>
      <c r="G1" s="6"/>
      <c r="H1" s="6"/>
      <c r="I1" s="6"/>
      <c r="J1" s="6"/>
      <c r="K1" s="1"/>
      <c r="L1" s="1"/>
    </row>
    <row r="2" spans="1:12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1"/>
      <c r="L2" s="1"/>
    </row>
    <row r="3" spans="1:12" x14ac:dyDescent="0.3">
      <c r="A3" s="1"/>
      <c r="B3" s="66" t="s">
        <v>55</v>
      </c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 x14ac:dyDescent="0.3">
      <c r="A4" s="4" t="s">
        <v>14</v>
      </c>
      <c r="B4" s="10"/>
      <c r="C4" s="3"/>
      <c r="D4" s="3"/>
      <c r="E4" s="1"/>
      <c r="F4" s="1"/>
      <c r="G4" s="1"/>
      <c r="H4" s="1"/>
      <c r="I4" s="1"/>
      <c r="J4" s="1"/>
      <c r="K4" s="1"/>
      <c r="L4" s="1"/>
    </row>
    <row r="5" spans="1:12" x14ac:dyDescent="0.3">
      <c r="A5" s="4" t="s">
        <v>5</v>
      </c>
      <c r="B5" s="11">
        <f>B4*1.5</f>
        <v>0</v>
      </c>
      <c r="C5" s="3"/>
      <c r="D5" s="3"/>
      <c r="E5" s="1"/>
      <c r="F5" s="1"/>
      <c r="G5" s="1"/>
      <c r="H5" s="1"/>
      <c r="I5" s="1"/>
      <c r="J5" s="1"/>
      <c r="K5" s="1"/>
      <c r="L5" s="1"/>
    </row>
    <row r="6" spans="1:12" x14ac:dyDescent="0.3">
      <c r="A6" s="4" t="s">
        <v>34</v>
      </c>
      <c r="B6" s="10"/>
      <c r="C6" s="3"/>
      <c r="D6" s="3"/>
      <c r="E6" s="1"/>
      <c r="F6" s="1"/>
      <c r="G6" s="1"/>
      <c r="H6" s="1"/>
      <c r="I6" s="1"/>
      <c r="J6" s="1"/>
      <c r="K6" s="1"/>
      <c r="L6" s="1"/>
    </row>
    <row r="7" spans="1:12" x14ac:dyDescent="0.3">
      <c r="A7" s="4" t="s">
        <v>7</v>
      </c>
      <c r="B7" s="10"/>
      <c r="C7" s="3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4" t="s">
        <v>6</v>
      </c>
      <c r="B8" s="12"/>
      <c r="C8" s="2"/>
      <c r="D8" s="2"/>
      <c r="E8" s="1"/>
      <c r="F8" s="1"/>
      <c r="G8" s="1"/>
      <c r="H8" s="1"/>
      <c r="I8" s="1"/>
      <c r="J8" s="1"/>
      <c r="K8" s="1"/>
      <c r="L8" s="1"/>
    </row>
    <row r="9" spans="1:12" x14ac:dyDescent="0.3">
      <c r="A9" s="4" t="s">
        <v>8</v>
      </c>
      <c r="B9" s="13">
        <v>0.3</v>
      </c>
      <c r="C9" s="8"/>
      <c r="D9" s="8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45" t="s">
        <v>56</v>
      </c>
      <c r="B11" s="33"/>
      <c r="C11" s="15"/>
      <c r="D11" s="15"/>
      <c r="E11" s="15"/>
      <c r="F11" s="15"/>
      <c r="G11" s="1"/>
      <c r="H11" s="1"/>
      <c r="I11" s="1"/>
      <c r="J11" s="1"/>
      <c r="K11" s="1"/>
      <c r="L11" s="1"/>
    </row>
    <row r="12" spans="1:12" x14ac:dyDescent="0.3">
      <c r="A12" s="16" t="s">
        <v>72</v>
      </c>
      <c r="B12" s="17" t="s">
        <v>0</v>
      </c>
      <c r="C12" s="17" t="s">
        <v>1</v>
      </c>
      <c r="D12" s="17" t="s">
        <v>13</v>
      </c>
      <c r="E12" s="17" t="s">
        <v>11</v>
      </c>
      <c r="F12" s="17" t="s">
        <v>3</v>
      </c>
      <c r="G12" s="1"/>
      <c r="H12" s="1"/>
      <c r="I12" s="1"/>
      <c r="J12" s="1"/>
      <c r="K12" s="1"/>
      <c r="L12" s="1"/>
    </row>
    <row r="13" spans="1:12" x14ac:dyDescent="0.3">
      <c r="A13" s="9" t="s">
        <v>58</v>
      </c>
      <c r="B13" s="9">
        <v>40</v>
      </c>
      <c r="C13" s="11">
        <f>B4</f>
        <v>0</v>
      </c>
      <c r="D13" s="18">
        <f>B13*C13</f>
        <v>0</v>
      </c>
      <c r="E13" s="12"/>
      <c r="F13" s="18">
        <f t="shared" ref="F13:F23" si="0">D13*E13</f>
        <v>0</v>
      </c>
      <c r="G13" s="1"/>
      <c r="H13" s="1"/>
      <c r="I13" s="1"/>
      <c r="J13" s="1"/>
      <c r="K13" s="1"/>
      <c r="L13" s="1"/>
    </row>
    <row r="14" spans="1:12" x14ac:dyDescent="0.3">
      <c r="A14" s="9" t="s">
        <v>59</v>
      </c>
      <c r="B14" s="9"/>
      <c r="C14" s="11"/>
      <c r="D14" s="19"/>
      <c r="E14" s="12"/>
      <c r="F14" s="18">
        <f t="shared" si="0"/>
        <v>0</v>
      </c>
      <c r="G14" s="1"/>
      <c r="H14" s="1"/>
      <c r="I14" s="1"/>
      <c r="J14" s="1"/>
      <c r="K14" s="1"/>
      <c r="L14" s="1"/>
    </row>
    <row r="15" spans="1:12" x14ac:dyDescent="0.3">
      <c r="A15" s="63" t="s">
        <v>57</v>
      </c>
      <c r="B15" s="63"/>
      <c r="C15" s="11"/>
      <c r="D15" s="65">
        <v>500</v>
      </c>
      <c r="E15" s="12"/>
      <c r="F15" s="18">
        <f>D15*E15</f>
        <v>0</v>
      </c>
      <c r="G15" s="1"/>
      <c r="H15" s="1"/>
      <c r="I15" s="1"/>
      <c r="J15" s="1"/>
      <c r="K15" s="1"/>
      <c r="L15" s="1"/>
    </row>
    <row r="16" spans="1:12" x14ac:dyDescent="0.3">
      <c r="A16" s="63" t="s">
        <v>60</v>
      </c>
      <c r="B16" s="63">
        <v>80</v>
      </c>
      <c r="C16" s="11">
        <f>B4</f>
        <v>0</v>
      </c>
      <c r="D16" s="18">
        <f>B16*C16</f>
        <v>0</v>
      </c>
      <c r="E16" s="12"/>
      <c r="F16" s="18">
        <f t="shared" si="0"/>
        <v>0</v>
      </c>
      <c r="G16" s="1"/>
      <c r="H16" s="1"/>
      <c r="I16" s="1"/>
      <c r="J16" s="1"/>
      <c r="K16" s="1"/>
      <c r="L16" s="1"/>
    </row>
    <row r="17" spans="1:12" x14ac:dyDescent="0.3">
      <c r="A17" s="9" t="s">
        <v>47</v>
      </c>
      <c r="B17" s="9"/>
      <c r="C17" s="11"/>
      <c r="D17" s="19"/>
      <c r="E17" s="12"/>
      <c r="F17" s="18">
        <f t="shared" si="0"/>
        <v>0</v>
      </c>
      <c r="G17" s="1"/>
    </row>
    <row r="18" spans="1:12" s="67" customFormat="1" x14ac:dyDescent="0.3">
      <c r="A18" s="20" t="s">
        <v>73</v>
      </c>
      <c r="B18" s="17"/>
      <c r="C18" s="21"/>
      <c r="D18" s="22"/>
      <c r="E18" s="17"/>
      <c r="F18" s="22"/>
      <c r="G18" s="66"/>
    </row>
    <row r="19" spans="1:12" x14ac:dyDescent="0.3">
      <c r="A19" s="9" t="s">
        <v>61</v>
      </c>
      <c r="B19" s="9">
        <v>40</v>
      </c>
      <c r="C19" s="11">
        <f>B4</f>
        <v>0</v>
      </c>
      <c r="D19" s="18">
        <f>B19*C19</f>
        <v>0</v>
      </c>
      <c r="E19" s="12"/>
      <c r="F19" s="18">
        <f t="shared" si="0"/>
        <v>0</v>
      </c>
      <c r="G19" s="1"/>
      <c r="H19" s="1"/>
      <c r="I19" s="1"/>
      <c r="J19" s="1"/>
      <c r="K19" s="1"/>
      <c r="L19" s="1"/>
    </row>
    <row r="20" spans="1:12" x14ac:dyDescent="0.3">
      <c r="A20" s="9" t="s">
        <v>62</v>
      </c>
      <c r="B20" s="9"/>
      <c r="C20" s="11"/>
      <c r="D20" s="19"/>
      <c r="E20" s="12"/>
      <c r="F20" s="18">
        <f t="shared" si="0"/>
        <v>0</v>
      </c>
      <c r="G20" s="1"/>
      <c r="H20" s="1"/>
      <c r="I20" s="1"/>
      <c r="J20" s="1"/>
      <c r="K20" s="1"/>
      <c r="L20" s="1"/>
    </row>
    <row r="21" spans="1:12" x14ac:dyDescent="0.3">
      <c r="A21" s="63" t="s">
        <v>63</v>
      </c>
      <c r="B21" s="63"/>
      <c r="C21" s="11"/>
      <c r="D21" s="65">
        <v>600</v>
      </c>
      <c r="E21" s="12"/>
      <c r="F21" s="18">
        <f>D21*E21</f>
        <v>0</v>
      </c>
      <c r="G21" s="1"/>
      <c r="H21" s="1"/>
      <c r="I21" s="1"/>
      <c r="J21" s="1"/>
      <c r="K21" s="1"/>
      <c r="L21" s="1"/>
    </row>
    <row r="22" spans="1:12" x14ac:dyDescent="0.3">
      <c r="A22" s="63" t="s">
        <v>64</v>
      </c>
      <c r="B22" s="63">
        <v>100</v>
      </c>
      <c r="C22" s="11">
        <f>B4</f>
        <v>0</v>
      </c>
      <c r="D22" s="18">
        <f>B22*C22</f>
        <v>0</v>
      </c>
      <c r="E22" s="12"/>
      <c r="F22" s="18">
        <f t="shared" si="0"/>
        <v>0</v>
      </c>
      <c r="G22" s="1"/>
      <c r="H22" s="1"/>
      <c r="I22" s="1"/>
      <c r="J22" s="1"/>
      <c r="K22" s="1"/>
      <c r="L22" s="1"/>
    </row>
    <row r="23" spans="1:12" x14ac:dyDescent="0.3">
      <c r="A23" s="63" t="s">
        <v>65</v>
      </c>
      <c r="B23" s="63"/>
      <c r="C23" s="11"/>
      <c r="D23" s="19"/>
      <c r="E23" s="12"/>
      <c r="F23" s="18">
        <f t="shared" si="0"/>
        <v>0</v>
      </c>
      <c r="G23" s="1"/>
    </row>
    <row r="24" spans="1:12" s="67" customFormat="1" ht="57.6" x14ac:dyDescent="0.3">
      <c r="A24" s="80" t="s">
        <v>87</v>
      </c>
      <c r="B24" s="63"/>
      <c r="C24" s="64"/>
      <c r="D24" s="65"/>
      <c r="E24" s="63"/>
      <c r="F24" s="90"/>
      <c r="G24" s="66"/>
    </row>
    <row r="25" spans="1:12" s="67" customFormat="1" x14ac:dyDescent="0.3">
      <c r="A25" s="63"/>
      <c r="B25" s="63"/>
      <c r="C25" s="64"/>
      <c r="D25" s="65"/>
      <c r="E25" s="63"/>
      <c r="F25" s="65"/>
      <c r="G25" s="66"/>
    </row>
    <row r="26" spans="1:12" x14ac:dyDescent="0.3">
      <c r="A26" s="20" t="s">
        <v>81</v>
      </c>
      <c r="B26" s="17" t="s">
        <v>36</v>
      </c>
      <c r="C26" s="21" t="s">
        <v>0</v>
      </c>
      <c r="D26" s="22" t="s">
        <v>1</v>
      </c>
      <c r="E26" s="17" t="s">
        <v>4</v>
      </c>
      <c r="F26" s="22" t="s">
        <v>3</v>
      </c>
      <c r="G26" s="2"/>
      <c r="H26" s="2"/>
      <c r="I26" s="2"/>
      <c r="J26" s="2"/>
      <c r="K26" s="2"/>
      <c r="L26" s="2"/>
    </row>
    <row r="27" spans="1:12" s="7" customFormat="1" x14ac:dyDescent="0.3">
      <c r="A27" s="41" t="s">
        <v>83</v>
      </c>
      <c r="B27" s="25">
        <v>52</v>
      </c>
      <c r="C27" s="79"/>
      <c r="D27" s="31">
        <f>B27*C27*B6</f>
        <v>0</v>
      </c>
      <c r="E27" s="31">
        <f>D27*B9</f>
        <v>0</v>
      </c>
      <c r="F27" s="31">
        <f>D27+E27</f>
        <v>0</v>
      </c>
      <c r="G27" s="2"/>
      <c r="H27" s="2"/>
      <c r="I27" s="2"/>
      <c r="J27" s="2"/>
      <c r="K27" s="2"/>
      <c r="L27" s="2"/>
    </row>
    <row r="28" spans="1:12" s="7" customFormat="1" x14ac:dyDescent="0.3">
      <c r="A28" s="41" t="s">
        <v>46</v>
      </c>
      <c r="B28" s="25"/>
      <c r="C28" s="11"/>
      <c r="D28" s="31"/>
      <c r="E28" s="25"/>
      <c r="F28" s="31"/>
      <c r="G28" s="2"/>
      <c r="H28" s="2"/>
      <c r="I28" s="2"/>
      <c r="J28" s="2"/>
      <c r="K28" s="2"/>
      <c r="L28" s="2"/>
    </row>
    <row r="29" spans="1:12" s="7" customFormat="1" x14ac:dyDescent="0.3">
      <c r="A29" s="20" t="s">
        <v>82</v>
      </c>
      <c r="B29" s="17" t="s">
        <v>39</v>
      </c>
      <c r="C29" s="21" t="s">
        <v>0</v>
      </c>
      <c r="D29" s="22" t="s">
        <v>1</v>
      </c>
      <c r="E29" s="17"/>
      <c r="F29" s="22" t="s">
        <v>3</v>
      </c>
      <c r="G29" s="2"/>
      <c r="H29" s="2"/>
      <c r="I29" s="2"/>
      <c r="J29" s="2"/>
      <c r="K29" s="2"/>
      <c r="L29" s="2"/>
    </row>
    <row r="30" spans="1:12" x14ac:dyDescent="0.3">
      <c r="A30" s="77" t="s">
        <v>35</v>
      </c>
      <c r="B30" s="12"/>
      <c r="C30" s="23">
        <v>6</v>
      </c>
      <c r="D30" s="24">
        <f>B5</f>
        <v>0</v>
      </c>
      <c r="E30" s="25"/>
      <c r="F30" s="18">
        <f>B30*C30*D30</f>
        <v>0</v>
      </c>
      <c r="G30" s="1"/>
      <c r="H30" s="1"/>
      <c r="I30" s="1"/>
      <c r="J30" s="1"/>
      <c r="K30" s="1"/>
      <c r="L30" s="1"/>
    </row>
    <row r="31" spans="1:12" s="1" customFormat="1" x14ac:dyDescent="0.3">
      <c r="A31" s="63" t="s">
        <v>80</v>
      </c>
      <c r="B31" s="12"/>
      <c r="C31" s="27">
        <v>6</v>
      </c>
      <c r="D31" s="24">
        <f>B4</f>
        <v>0</v>
      </c>
      <c r="E31" s="25"/>
      <c r="F31" s="18">
        <f>B31*C31*D31</f>
        <v>0</v>
      </c>
    </row>
    <row r="32" spans="1:12" x14ac:dyDescent="0.3">
      <c r="A32" s="63" t="s">
        <v>18</v>
      </c>
      <c r="B32" s="9">
        <f>B30</f>
        <v>0</v>
      </c>
      <c r="C32" s="11"/>
      <c r="D32" s="10"/>
      <c r="E32" s="25"/>
      <c r="F32" s="18">
        <f>B32*D32</f>
        <v>0</v>
      </c>
      <c r="G32" s="1"/>
      <c r="H32" s="1"/>
      <c r="I32" s="1"/>
      <c r="J32" s="1"/>
      <c r="K32" s="1"/>
      <c r="L32" s="1"/>
    </row>
    <row r="33" spans="1:12" x14ac:dyDescent="0.3">
      <c r="A33" s="63" t="s">
        <v>17</v>
      </c>
      <c r="B33" s="9">
        <f>B30</f>
        <v>0</v>
      </c>
      <c r="C33" s="26">
        <v>1</v>
      </c>
      <c r="D33" s="24">
        <f>B4</f>
        <v>0</v>
      </c>
      <c r="E33" s="25"/>
      <c r="F33" s="18">
        <f>B33*C33*D33</f>
        <v>0</v>
      </c>
      <c r="G33" s="1"/>
      <c r="H33" s="1"/>
      <c r="I33" s="1"/>
      <c r="J33" s="1"/>
      <c r="K33" s="1"/>
      <c r="L33" s="1"/>
    </row>
    <row r="34" spans="1:12" s="67" customFormat="1" x14ac:dyDescent="0.3">
      <c r="A34" s="63"/>
      <c r="B34" s="63"/>
      <c r="C34" s="78"/>
      <c r="D34" s="64"/>
      <c r="E34" s="63"/>
      <c r="F34" s="65"/>
      <c r="G34" s="66"/>
      <c r="H34" s="66"/>
      <c r="I34" s="66"/>
      <c r="J34" s="66"/>
      <c r="K34" s="66"/>
      <c r="L34" s="66"/>
    </row>
    <row r="35" spans="1:12" x14ac:dyDescent="0.3">
      <c r="A35" s="20" t="s">
        <v>84</v>
      </c>
      <c r="B35" s="17" t="s">
        <v>37</v>
      </c>
      <c r="C35" s="42" t="s">
        <v>38</v>
      </c>
      <c r="D35" s="21" t="s">
        <v>41</v>
      </c>
      <c r="E35" s="17"/>
      <c r="F35" s="22" t="s">
        <v>3</v>
      </c>
      <c r="G35" s="1"/>
      <c r="H35" s="1"/>
      <c r="I35" s="1"/>
      <c r="J35" s="1"/>
      <c r="K35" s="1"/>
      <c r="L35" s="1"/>
    </row>
    <row r="36" spans="1:12" x14ac:dyDescent="0.3">
      <c r="A36" s="63" t="s">
        <v>85</v>
      </c>
      <c r="B36" s="43">
        <f>B27*C27</f>
        <v>0</v>
      </c>
      <c r="C36" s="26">
        <f>8760-B36</f>
        <v>8760</v>
      </c>
      <c r="D36" s="24">
        <f>B7</f>
        <v>0</v>
      </c>
      <c r="E36" s="25"/>
      <c r="F36" s="18">
        <f>C36*D36</f>
        <v>0</v>
      </c>
      <c r="G36" s="1"/>
      <c r="H36" s="1"/>
      <c r="I36" s="1"/>
      <c r="J36" s="1"/>
      <c r="K36" s="1"/>
      <c r="L36" s="1"/>
    </row>
    <row r="37" spans="1:12" s="1" customFormat="1" x14ac:dyDescent="0.3">
      <c r="A37" s="63" t="s">
        <v>86</v>
      </c>
      <c r="B37" s="43">
        <f>B27*C27</f>
        <v>0</v>
      </c>
      <c r="C37" s="26">
        <f>8760-B36</f>
        <v>8760</v>
      </c>
      <c r="D37" s="24">
        <f>B7</f>
        <v>0</v>
      </c>
      <c r="E37" s="25"/>
      <c r="F37" s="18">
        <f>C37*D37</f>
        <v>0</v>
      </c>
    </row>
    <row r="38" spans="1:12" x14ac:dyDescent="0.3">
      <c r="A38" s="17"/>
      <c r="B38" s="44" t="s">
        <v>16</v>
      </c>
      <c r="C38" s="44" t="s">
        <v>0</v>
      </c>
      <c r="D38" s="21" t="s">
        <v>1</v>
      </c>
      <c r="E38" s="17" t="s">
        <v>40</v>
      </c>
      <c r="F38" s="22" t="s">
        <v>3</v>
      </c>
      <c r="G38" s="1"/>
      <c r="H38" s="1"/>
      <c r="I38" s="1"/>
      <c r="J38" s="1"/>
      <c r="K38" s="1"/>
      <c r="L38" s="1"/>
    </row>
    <row r="39" spans="1:12" x14ac:dyDescent="0.3">
      <c r="A39" s="9" t="s">
        <v>68</v>
      </c>
      <c r="B39" s="9">
        <f>B8</f>
        <v>0</v>
      </c>
      <c r="C39" s="27">
        <v>4</v>
      </c>
      <c r="D39" s="24" t="e">
        <f>AVERAGE(B4,B6)</f>
        <v>#DIV/0!</v>
      </c>
      <c r="E39" s="61">
        <v>0.1</v>
      </c>
      <c r="F39" s="18" t="e">
        <f>B39*C39*D39*E39</f>
        <v>#DIV/0!</v>
      </c>
      <c r="G39" s="1"/>
      <c r="H39" s="1"/>
      <c r="I39" s="1"/>
      <c r="J39" s="1"/>
      <c r="K39" s="1"/>
      <c r="L39" s="1"/>
    </row>
    <row r="40" spans="1:12" x14ac:dyDescent="0.3">
      <c r="A40" s="46"/>
      <c r="B40" s="46"/>
      <c r="C40" s="47"/>
      <c r="D40" s="48"/>
      <c r="E40" s="49"/>
      <c r="F40" s="50"/>
      <c r="G40" s="1"/>
      <c r="H40" s="1"/>
      <c r="I40" s="1"/>
      <c r="J40" s="1"/>
      <c r="K40" s="1"/>
      <c r="L40" s="1"/>
    </row>
    <row r="41" spans="1:12" x14ac:dyDescent="0.3">
      <c r="A41" s="20" t="s">
        <v>12</v>
      </c>
      <c r="B41" s="17" t="s">
        <v>0</v>
      </c>
      <c r="C41" s="21" t="s">
        <v>1</v>
      </c>
      <c r="D41" s="21" t="s">
        <v>13</v>
      </c>
      <c r="E41" s="17" t="s">
        <v>11</v>
      </c>
      <c r="F41" s="22"/>
      <c r="G41" s="1"/>
      <c r="H41" s="1"/>
      <c r="I41" s="1"/>
      <c r="J41" s="1"/>
      <c r="K41" s="1"/>
      <c r="L41" s="1"/>
    </row>
    <row r="42" spans="1:12" x14ac:dyDescent="0.3">
      <c r="A42" s="9" t="s">
        <v>42</v>
      </c>
      <c r="B42" s="9">
        <f>2*12</f>
        <v>24</v>
      </c>
      <c r="C42" s="11">
        <f>B6</f>
        <v>0</v>
      </c>
      <c r="D42" s="18">
        <f>B42*C42</f>
        <v>0</v>
      </c>
      <c r="E42" s="12"/>
      <c r="F42" s="18">
        <f t="shared" ref="F42:F47" si="1">D42*E42</f>
        <v>0</v>
      </c>
      <c r="G42" s="1"/>
      <c r="H42" s="1"/>
      <c r="I42" s="1"/>
      <c r="J42" s="1"/>
      <c r="K42" s="1"/>
      <c r="L42" s="1"/>
    </row>
    <row r="43" spans="1:12" x14ac:dyDescent="0.3">
      <c r="A43" s="9" t="s">
        <v>43</v>
      </c>
      <c r="B43" s="9">
        <v>24</v>
      </c>
      <c r="C43" s="11">
        <f>B4</f>
        <v>0</v>
      </c>
      <c r="D43" s="18">
        <f>B43*C43</f>
        <v>0</v>
      </c>
      <c r="E43" s="12"/>
      <c r="F43" s="18">
        <f t="shared" si="1"/>
        <v>0</v>
      </c>
      <c r="G43" s="1"/>
      <c r="H43" s="1"/>
      <c r="I43" s="1"/>
      <c r="J43" s="1"/>
      <c r="K43" s="1"/>
      <c r="L43" s="1"/>
    </row>
    <row r="44" spans="1:12" x14ac:dyDescent="0.3">
      <c r="A44" s="9" t="s">
        <v>44</v>
      </c>
      <c r="B44" s="9">
        <v>15</v>
      </c>
      <c r="C44" s="11">
        <f>B6</f>
        <v>0</v>
      </c>
      <c r="D44" s="18">
        <f>B44*C44</f>
        <v>0</v>
      </c>
      <c r="E44" s="12"/>
      <c r="F44" s="18">
        <f t="shared" si="1"/>
        <v>0</v>
      </c>
      <c r="G44" s="1"/>
      <c r="H44" s="1"/>
      <c r="I44" s="1"/>
      <c r="J44" s="1"/>
      <c r="K44" s="1"/>
      <c r="L44" s="1"/>
    </row>
    <row r="45" spans="1:12" x14ac:dyDescent="0.3">
      <c r="A45" s="9" t="s">
        <v>45</v>
      </c>
      <c r="B45" s="9">
        <v>15</v>
      </c>
      <c r="C45" s="11">
        <f>B4</f>
        <v>0</v>
      </c>
      <c r="D45" s="18">
        <f>B45*C45</f>
        <v>0</v>
      </c>
      <c r="E45" s="12"/>
      <c r="F45" s="18">
        <f t="shared" si="1"/>
        <v>0</v>
      </c>
      <c r="G45" s="1"/>
      <c r="H45" s="1"/>
      <c r="I45" s="1"/>
      <c r="J45" s="1"/>
      <c r="K45" s="1"/>
      <c r="L45" s="1"/>
    </row>
    <row r="46" spans="1:12" x14ac:dyDescent="0.3">
      <c r="A46" s="28" t="s">
        <v>21</v>
      </c>
      <c r="B46" s="9">
        <v>24</v>
      </c>
      <c r="C46" s="11">
        <f>B6</f>
        <v>0</v>
      </c>
      <c r="D46" s="18">
        <f>B46*C46</f>
        <v>0</v>
      </c>
      <c r="E46" s="12"/>
      <c r="F46" s="18">
        <f t="shared" si="1"/>
        <v>0</v>
      </c>
      <c r="G46" s="1"/>
      <c r="H46" s="1"/>
      <c r="I46" s="1"/>
      <c r="L46" s="1"/>
    </row>
    <row r="47" spans="1:12" s="1" customFormat="1" x14ac:dyDescent="0.3">
      <c r="A47" s="80" t="s">
        <v>71</v>
      </c>
      <c r="B47" s="63"/>
      <c r="C47" s="64"/>
      <c r="D47" s="65">
        <v>300</v>
      </c>
      <c r="E47" s="12"/>
      <c r="F47" s="18">
        <f t="shared" si="1"/>
        <v>0</v>
      </c>
    </row>
    <row r="48" spans="1:12" s="1" customFormat="1" x14ac:dyDescent="0.3">
      <c r="A48" s="80" t="s">
        <v>70</v>
      </c>
      <c r="B48" s="63">
        <v>40</v>
      </c>
      <c r="C48" s="64" t="e">
        <f>AVERAGE(B4,B6)</f>
        <v>#DIV/0!</v>
      </c>
      <c r="D48" s="65">
        <v>2000</v>
      </c>
      <c r="E48" s="12"/>
      <c r="F48" s="18" t="e">
        <f>(B48*C48*E48) +(D48*E48)</f>
        <v>#DIV/0!</v>
      </c>
    </row>
    <row r="49" spans="1:12" s="1" customFormat="1" x14ac:dyDescent="0.3">
      <c r="A49" s="80" t="s">
        <v>52</v>
      </c>
      <c r="B49" s="63"/>
      <c r="C49" s="64"/>
      <c r="D49" s="65">
        <v>425</v>
      </c>
      <c r="E49" s="12"/>
      <c r="F49" s="18">
        <f>D49*E49</f>
        <v>0</v>
      </c>
    </row>
    <row r="50" spans="1:12" ht="15" thickBot="1" x14ac:dyDescent="0.35">
      <c r="A50" s="9"/>
      <c r="B50" s="9"/>
      <c r="C50" s="11"/>
      <c r="D50" s="24"/>
      <c r="E50" s="25"/>
      <c r="F50" s="51"/>
      <c r="G50" s="1"/>
      <c r="H50" s="1"/>
      <c r="I50" s="1"/>
      <c r="L50" s="1"/>
    </row>
    <row r="51" spans="1:12" ht="15" thickBot="1" x14ac:dyDescent="0.35">
      <c r="A51" s="100" t="s">
        <v>27</v>
      </c>
      <c r="B51" s="100"/>
      <c r="C51" s="100"/>
      <c r="D51" s="100"/>
      <c r="E51" s="101"/>
      <c r="F51" s="82" t="e">
        <f>SUM(F13:F17)+SUM(F19:F23)+F27+SUM(F30:F33)+SUM(F36:F37)+F39+SUM(F42:F49)</f>
        <v>#DIV/0!</v>
      </c>
      <c r="G51" s="1"/>
      <c r="H51" s="1"/>
      <c r="I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I52" s="1"/>
      <c r="L52" s="1"/>
    </row>
    <row r="53" spans="1:12" ht="28.8" x14ac:dyDescent="0.3">
      <c r="A53" s="14" t="s">
        <v>79</v>
      </c>
      <c r="B53" s="15" t="s">
        <v>2</v>
      </c>
      <c r="C53" s="15" t="s">
        <v>0</v>
      </c>
      <c r="D53" s="15" t="s">
        <v>1</v>
      </c>
      <c r="E53" s="15" t="s">
        <v>4</v>
      </c>
      <c r="F53" s="15" t="s">
        <v>3</v>
      </c>
      <c r="G53" s="1"/>
      <c r="I53" s="1"/>
      <c r="J53" s="1"/>
      <c r="K53" s="1"/>
      <c r="L53" s="1"/>
    </row>
    <row r="54" spans="1:12" x14ac:dyDescent="0.3">
      <c r="A54" s="9" t="s">
        <v>9</v>
      </c>
      <c r="B54" s="29"/>
      <c r="C54" s="9">
        <v>40</v>
      </c>
      <c r="D54" s="30">
        <f>B54*C54*52</f>
        <v>0</v>
      </c>
      <c r="E54" s="31">
        <f>D54*B9</f>
        <v>0</v>
      </c>
      <c r="F54" s="30">
        <f>D54+E54</f>
        <v>0</v>
      </c>
      <c r="G54" s="1"/>
      <c r="H54" s="1"/>
      <c r="I54" s="1"/>
      <c r="J54" s="1"/>
      <c r="K54" s="1"/>
      <c r="L54" s="1"/>
    </row>
    <row r="55" spans="1:12" x14ac:dyDescent="0.3">
      <c r="A55" s="9" t="s">
        <v>10</v>
      </c>
      <c r="B55" s="29"/>
      <c r="C55" s="9">
        <v>20</v>
      </c>
      <c r="D55" s="30">
        <f>B55*C55*52</f>
        <v>0</v>
      </c>
      <c r="E55" s="18">
        <f>D55*B9</f>
        <v>0</v>
      </c>
      <c r="F55" s="53">
        <f>D55+E55</f>
        <v>0</v>
      </c>
      <c r="G55" s="1"/>
      <c r="H55" s="1"/>
      <c r="I55" s="1"/>
      <c r="J55" s="1"/>
      <c r="K55" s="1"/>
      <c r="L55" s="1"/>
    </row>
    <row r="56" spans="1:12" s="1" customFormat="1" x14ac:dyDescent="0.3">
      <c r="A56" s="80" t="s">
        <v>71</v>
      </c>
      <c r="B56" s="63"/>
      <c r="C56" s="64"/>
      <c r="D56" s="65">
        <v>300</v>
      </c>
      <c r="E56" s="63"/>
      <c r="F56" s="18">
        <f>D56</f>
        <v>300</v>
      </c>
    </row>
    <row r="57" spans="1:12" s="1" customFormat="1" x14ac:dyDescent="0.3">
      <c r="A57" s="80" t="s">
        <v>70</v>
      </c>
      <c r="B57" s="63"/>
      <c r="C57" s="64"/>
      <c r="D57" s="65">
        <v>2000</v>
      </c>
      <c r="E57" s="63"/>
      <c r="F57" s="18">
        <f>D57</f>
        <v>2000</v>
      </c>
    </row>
    <row r="58" spans="1:12" s="1" customFormat="1" ht="15" thickBot="1" x14ac:dyDescent="0.35">
      <c r="A58" s="80" t="s">
        <v>52</v>
      </c>
      <c r="B58" s="63"/>
      <c r="C58" s="64"/>
      <c r="D58" s="65">
        <v>425</v>
      </c>
      <c r="E58" s="63"/>
      <c r="F58" s="18">
        <f>D58</f>
        <v>425</v>
      </c>
    </row>
    <row r="59" spans="1:12" ht="15" thickBot="1" x14ac:dyDescent="0.35">
      <c r="A59" s="100" t="s">
        <v>27</v>
      </c>
      <c r="B59" s="100"/>
      <c r="C59" s="100"/>
      <c r="D59" s="100"/>
      <c r="E59" s="101"/>
      <c r="F59" s="86">
        <f>SUM(F54:F58)</f>
        <v>2725</v>
      </c>
      <c r="G59" s="1"/>
      <c r="H59" s="1"/>
      <c r="I59" s="1"/>
      <c r="J59" s="1"/>
      <c r="K59" s="1"/>
      <c r="L59" s="1"/>
    </row>
    <row r="60" spans="1:12" x14ac:dyDescent="0.3">
      <c r="A60" s="33"/>
      <c r="B60" s="33"/>
      <c r="C60" s="33"/>
      <c r="D60" s="33"/>
      <c r="E60" s="33"/>
      <c r="F60" s="54"/>
    </row>
    <row r="61" spans="1:12" x14ac:dyDescent="0.3">
      <c r="A61" s="32" t="s">
        <v>50</v>
      </c>
      <c r="B61" s="32" t="s">
        <v>2</v>
      </c>
      <c r="C61" s="32" t="s">
        <v>0</v>
      </c>
      <c r="D61" s="32" t="s">
        <v>1</v>
      </c>
      <c r="E61" s="84"/>
      <c r="F61" s="32"/>
    </row>
    <row r="62" spans="1:12" x14ac:dyDescent="0.3">
      <c r="A62" s="33" t="s">
        <v>88</v>
      </c>
      <c r="B62" s="81"/>
      <c r="C62" s="34"/>
      <c r="D62" s="35">
        <f>B62*C62*52</f>
        <v>0</v>
      </c>
      <c r="E62" s="55"/>
      <c r="F62" s="85">
        <f>D62</f>
        <v>0</v>
      </c>
    </row>
    <row r="63" spans="1:12" s="1" customFormat="1" x14ac:dyDescent="0.3">
      <c r="A63" s="80" t="s">
        <v>71</v>
      </c>
      <c r="B63" s="63"/>
      <c r="C63" s="64"/>
      <c r="D63" s="65">
        <v>300</v>
      </c>
      <c r="E63" s="63"/>
      <c r="F63" s="83">
        <f>D63</f>
        <v>300</v>
      </c>
    </row>
    <row r="64" spans="1:12" s="1" customFormat="1" ht="15" thickBot="1" x14ac:dyDescent="0.35">
      <c r="A64" s="80" t="s">
        <v>70</v>
      </c>
      <c r="B64" s="63"/>
      <c r="C64" s="64"/>
      <c r="D64" s="65">
        <v>2000</v>
      </c>
      <c r="E64" s="63"/>
      <c r="F64" s="18">
        <f>D64</f>
        <v>2000</v>
      </c>
    </row>
    <row r="65" spans="1:6" ht="15" thickBot="1" x14ac:dyDescent="0.35">
      <c r="A65" s="100" t="s">
        <v>27</v>
      </c>
      <c r="B65" s="100"/>
      <c r="C65" s="100"/>
      <c r="D65" s="100"/>
      <c r="E65" s="101"/>
      <c r="F65" s="82">
        <f>SUM(F62:F64)</f>
        <v>2300</v>
      </c>
    </row>
    <row r="66" spans="1:6" x14ac:dyDescent="0.3">
      <c r="A66" s="87"/>
      <c r="B66" s="87"/>
      <c r="C66" s="87"/>
      <c r="D66" s="87"/>
      <c r="E66" s="60"/>
      <c r="F66" s="88"/>
    </row>
    <row r="67" spans="1:6" x14ac:dyDescent="0.3">
      <c r="E67" s="56" t="s">
        <v>77</v>
      </c>
      <c r="F67" s="93" t="e">
        <f>F51+F59+F65</f>
        <v>#DIV/0!</v>
      </c>
    </row>
    <row r="69" spans="1:6" x14ac:dyDescent="0.3">
      <c r="E69" s="105" t="s">
        <v>78</v>
      </c>
      <c r="F69" s="106"/>
    </row>
    <row r="70" spans="1:6" x14ac:dyDescent="0.3">
      <c r="E70" s="37"/>
      <c r="F70" s="37"/>
    </row>
    <row r="71" spans="1:6" x14ac:dyDescent="0.3">
      <c r="E71" s="37" t="s">
        <v>28</v>
      </c>
      <c r="F71" s="38" t="e">
        <f>F67/2</f>
        <v>#DIV/0!</v>
      </c>
    </row>
    <row r="72" spans="1:6" x14ac:dyDescent="0.3">
      <c r="E72" s="37" t="s">
        <v>29</v>
      </c>
      <c r="F72" s="38" t="e">
        <f>F67/3</f>
        <v>#DIV/0!</v>
      </c>
    </row>
    <row r="73" spans="1:6" x14ac:dyDescent="0.3">
      <c r="E73" s="37" t="s">
        <v>30</v>
      </c>
      <c r="F73" s="38" t="e">
        <f>F67/4</f>
        <v>#DIV/0!</v>
      </c>
    </row>
    <row r="74" spans="1:6" x14ac:dyDescent="0.3">
      <c r="E74" s="37" t="s">
        <v>31</v>
      </c>
      <c r="F74" s="38" t="e">
        <f>F67/5</f>
        <v>#DIV/0!</v>
      </c>
    </row>
    <row r="75" spans="1:6" x14ac:dyDescent="0.3">
      <c r="E75" s="37" t="s">
        <v>32</v>
      </c>
      <c r="F75" s="38" t="e">
        <f>F67/6</f>
        <v>#DIV/0!</v>
      </c>
    </row>
    <row r="76" spans="1:6" x14ac:dyDescent="0.3">
      <c r="C76" s="1"/>
      <c r="E76" s="37" t="s">
        <v>33</v>
      </c>
      <c r="F76" s="38" t="e">
        <f>F67/7</f>
        <v>#DIV/0!</v>
      </c>
    </row>
    <row r="78" spans="1:6" x14ac:dyDescent="0.3">
      <c r="A78" s="40" t="s">
        <v>90</v>
      </c>
    </row>
    <row r="85" spans="4:4" x14ac:dyDescent="0.3">
      <c r="D85" s="57"/>
    </row>
  </sheetData>
  <mergeCells count="5">
    <mergeCell ref="E69:F69"/>
    <mergeCell ref="A51:E51"/>
    <mergeCell ref="A1:F1"/>
    <mergeCell ref="A59:E59"/>
    <mergeCell ref="A65:E65"/>
  </mergeCells>
  <pageMargins left="0.25" right="0.25" top="0.75" bottom="0.75" header="0.3" footer="0.3"/>
  <pageSetup scale="66" fitToHeight="0" orientation="landscape" horizontalDpi="360" verticalDpi="360" r:id="rId1"/>
  <headerFooter>
    <oddHeader>&amp;C&amp;"-,Bold"&amp;12Template SANE Personnel Expenses Budget for Staffing and On-Call Model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5"/>
  <sheetViews>
    <sheetView view="pageLayout" topLeftCell="A48" zoomScale="120" zoomScaleNormal="100" zoomScalePageLayoutView="120" workbookViewId="0">
      <selection activeCell="F47" sqref="F47"/>
    </sheetView>
  </sheetViews>
  <sheetFormatPr defaultColWidth="8.77734375" defaultRowHeight="14.4" x14ac:dyDescent="0.3"/>
  <cols>
    <col min="1" max="1" width="74.77734375" style="1" bestFit="1" customWidth="1"/>
    <col min="2" max="2" width="10.21875" style="1" bestFit="1" customWidth="1"/>
    <col min="3" max="3" width="13.5546875" style="1" bestFit="1" customWidth="1"/>
    <col min="4" max="4" width="16.77734375" style="1" bestFit="1" customWidth="1"/>
    <col min="5" max="5" width="15.21875" style="1" bestFit="1" customWidth="1"/>
    <col min="6" max="6" width="12.5546875" style="1" bestFit="1" customWidth="1"/>
    <col min="7" max="7" width="3.77734375" style="1" customWidth="1"/>
    <col min="8" max="16384" width="8.77734375" style="1"/>
  </cols>
  <sheetData>
    <row r="1" spans="1:7" x14ac:dyDescent="0.3">
      <c r="A1" s="98" t="s">
        <v>49</v>
      </c>
      <c r="B1" s="99"/>
      <c r="C1" s="99"/>
      <c r="D1" s="99"/>
      <c r="E1" s="99"/>
      <c r="F1" s="99"/>
    </row>
    <row r="2" spans="1:7" x14ac:dyDescent="0.3">
      <c r="A2" s="99"/>
      <c r="B2" s="99"/>
      <c r="C2" s="99"/>
      <c r="D2" s="99"/>
      <c r="E2" s="99"/>
      <c r="F2" s="99"/>
    </row>
    <row r="3" spans="1:7" x14ac:dyDescent="0.3">
      <c r="A3" s="59"/>
      <c r="B3" s="59"/>
      <c r="C3" s="59"/>
      <c r="D3" s="59"/>
      <c r="E3" s="59"/>
      <c r="F3" s="59"/>
    </row>
    <row r="4" spans="1:7" x14ac:dyDescent="0.3">
      <c r="B4" s="9" t="s">
        <v>55</v>
      </c>
      <c r="C4" s="2"/>
      <c r="D4" s="2"/>
    </row>
    <row r="5" spans="1:7" x14ac:dyDescent="0.3">
      <c r="A5" s="4" t="s">
        <v>14</v>
      </c>
      <c r="B5" s="10">
        <v>35</v>
      </c>
      <c r="C5" s="3"/>
      <c r="D5" s="3"/>
    </row>
    <row r="6" spans="1:7" x14ac:dyDescent="0.3">
      <c r="A6" s="4" t="s">
        <v>5</v>
      </c>
      <c r="B6" s="11">
        <f>B5*1.5</f>
        <v>52.5</v>
      </c>
      <c r="C6" s="3"/>
      <c r="D6" s="3"/>
    </row>
    <row r="7" spans="1:7" x14ac:dyDescent="0.3">
      <c r="A7" s="4" t="s">
        <v>7</v>
      </c>
      <c r="B7" s="10">
        <v>5</v>
      </c>
      <c r="C7" s="3"/>
      <c r="D7" s="3"/>
    </row>
    <row r="8" spans="1:7" x14ac:dyDescent="0.3">
      <c r="A8" s="4" t="s">
        <v>6</v>
      </c>
      <c r="B8" s="12">
        <v>25</v>
      </c>
      <c r="C8" s="2"/>
      <c r="D8" s="2"/>
    </row>
    <row r="9" spans="1:7" x14ac:dyDescent="0.3">
      <c r="A9" s="4" t="s">
        <v>8</v>
      </c>
      <c r="B9" s="13">
        <v>0.3</v>
      </c>
      <c r="C9" s="8"/>
      <c r="D9" s="8"/>
    </row>
    <row r="10" spans="1:7" x14ac:dyDescent="0.3">
      <c r="B10" s="2"/>
    </row>
    <row r="11" spans="1:7" x14ac:dyDescent="0.3">
      <c r="A11" s="102" t="s">
        <v>56</v>
      </c>
      <c r="B11" s="103"/>
      <c r="C11" s="103"/>
      <c r="D11" s="103"/>
      <c r="E11" s="103"/>
      <c r="F11" s="104"/>
    </row>
    <row r="12" spans="1:7" x14ac:dyDescent="0.3">
      <c r="A12" s="16" t="s">
        <v>72</v>
      </c>
      <c r="B12" s="17" t="s">
        <v>0</v>
      </c>
      <c r="C12" s="17" t="s">
        <v>1</v>
      </c>
      <c r="D12" s="17" t="s">
        <v>13</v>
      </c>
      <c r="E12" s="17" t="s">
        <v>11</v>
      </c>
      <c r="F12" s="17" t="s">
        <v>3</v>
      </c>
    </row>
    <row r="13" spans="1:7" x14ac:dyDescent="0.3">
      <c r="A13" s="9" t="s">
        <v>58</v>
      </c>
      <c r="B13" s="9">
        <v>40</v>
      </c>
      <c r="C13" s="11">
        <f>B5</f>
        <v>35</v>
      </c>
      <c r="D13" s="18">
        <f>B13*C13</f>
        <v>1400</v>
      </c>
      <c r="E13" s="12">
        <v>5</v>
      </c>
      <c r="F13" s="18">
        <f t="shared" ref="F13:F23" si="0">D13*E13</f>
        <v>7000</v>
      </c>
    </row>
    <row r="14" spans="1:7" customFormat="1" x14ac:dyDescent="0.3">
      <c r="A14" s="9" t="s">
        <v>59</v>
      </c>
      <c r="B14" s="9"/>
      <c r="C14" s="11"/>
      <c r="D14" s="19">
        <v>500</v>
      </c>
      <c r="E14" s="12">
        <v>5</v>
      </c>
      <c r="F14" s="18">
        <f t="shared" si="0"/>
        <v>2500</v>
      </c>
      <c r="G14" s="1"/>
    </row>
    <row r="15" spans="1:7" customFormat="1" x14ac:dyDescent="0.3">
      <c r="A15" s="61" t="s">
        <v>57</v>
      </c>
      <c r="B15" s="9"/>
      <c r="C15" s="11"/>
      <c r="D15" s="65">
        <v>500</v>
      </c>
      <c r="E15" s="12">
        <v>5</v>
      </c>
      <c r="F15" s="18">
        <f>D15*E15</f>
        <v>2500</v>
      </c>
      <c r="G15" s="1"/>
    </row>
    <row r="16" spans="1:7" x14ac:dyDescent="0.3">
      <c r="A16" s="9" t="s">
        <v>60</v>
      </c>
      <c r="B16" s="61">
        <v>80</v>
      </c>
      <c r="C16" s="11">
        <f>B5</f>
        <v>35</v>
      </c>
      <c r="D16" s="18">
        <f>B16*C16</f>
        <v>2800</v>
      </c>
      <c r="E16" s="12">
        <v>5</v>
      </c>
      <c r="F16" s="18">
        <f t="shared" si="0"/>
        <v>14000</v>
      </c>
    </row>
    <row r="17" spans="1:7" customFormat="1" x14ac:dyDescent="0.3">
      <c r="A17" s="9" t="s">
        <v>47</v>
      </c>
      <c r="B17" s="9"/>
      <c r="C17" s="11"/>
      <c r="D17" s="19">
        <v>200</v>
      </c>
      <c r="E17" s="12">
        <v>5</v>
      </c>
      <c r="F17" s="18">
        <f t="shared" si="0"/>
        <v>1000</v>
      </c>
      <c r="G17" s="1"/>
    </row>
    <row r="18" spans="1:7" s="67" customFormat="1" x14ac:dyDescent="0.3">
      <c r="A18" s="20" t="s">
        <v>73</v>
      </c>
      <c r="B18" s="17"/>
      <c r="C18" s="21"/>
      <c r="D18" s="22"/>
      <c r="E18" s="17"/>
      <c r="F18" s="22"/>
      <c r="G18" s="66"/>
    </row>
    <row r="19" spans="1:7" x14ac:dyDescent="0.3">
      <c r="A19" s="9" t="s">
        <v>61</v>
      </c>
      <c r="B19" s="9">
        <v>40</v>
      </c>
      <c r="C19" s="11">
        <f>B5</f>
        <v>35</v>
      </c>
      <c r="D19" s="18">
        <f>B19*C19</f>
        <v>1400</v>
      </c>
      <c r="E19" s="12">
        <v>5</v>
      </c>
      <c r="F19" s="18">
        <f t="shared" si="0"/>
        <v>7000</v>
      </c>
    </row>
    <row r="20" spans="1:7" customFormat="1" x14ac:dyDescent="0.3">
      <c r="A20" s="9" t="s">
        <v>62</v>
      </c>
      <c r="B20" s="9"/>
      <c r="C20" s="11"/>
      <c r="D20" s="19">
        <v>500</v>
      </c>
      <c r="E20" s="12">
        <v>5</v>
      </c>
      <c r="F20" s="18">
        <f t="shared" si="0"/>
        <v>2500</v>
      </c>
      <c r="G20" s="1"/>
    </row>
    <row r="21" spans="1:7" customFormat="1" x14ac:dyDescent="0.3">
      <c r="A21" s="61" t="s">
        <v>63</v>
      </c>
      <c r="B21" s="9"/>
      <c r="C21" s="11"/>
      <c r="D21" s="65">
        <v>600</v>
      </c>
      <c r="E21" s="12">
        <v>5</v>
      </c>
      <c r="F21" s="18">
        <f>D21*E21</f>
        <v>3000</v>
      </c>
      <c r="G21" s="1"/>
    </row>
    <row r="22" spans="1:7" x14ac:dyDescent="0.3">
      <c r="A22" s="9" t="s">
        <v>64</v>
      </c>
      <c r="B22" s="61">
        <v>100</v>
      </c>
      <c r="C22" s="11">
        <f>B5</f>
        <v>35</v>
      </c>
      <c r="D22" s="18">
        <f>B22*C22</f>
        <v>3500</v>
      </c>
      <c r="E22" s="12">
        <v>5</v>
      </c>
      <c r="F22" s="18">
        <f t="shared" si="0"/>
        <v>17500</v>
      </c>
    </row>
    <row r="23" spans="1:7" customFormat="1" x14ac:dyDescent="0.3">
      <c r="A23" s="9" t="s">
        <v>65</v>
      </c>
      <c r="B23" s="9"/>
      <c r="C23" s="11"/>
      <c r="D23" s="19">
        <v>200</v>
      </c>
      <c r="E23" s="12">
        <v>5</v>
      </c>
      <c r="F23" s="18">
        <f t="shared" si="0"/>
        <v>1000</v>
      </c>
      <c r="G23" s="1"/>
    </row>
    <row r="24" spans="1:7" s="67" customFormat="1" ht="57.6" x14ac:dyDescent="0.3">
      <c r="A24" s="62" t="s">
        <v>87</v>
      </c>
      <c r="B24" s="63"/>
      <c r="C24" s="64"/>
      <c r="D24" s="65"/>
      <c r="E24" s="63"/>
      <c r="F24" s="96">
        <v>20000</v>
      </c>
      <c r="G24" s="66"/>
    </row>
    <row r="25" spans="1:7" s="67" customFormat="1" x14ac:dyDescent="0.3">
      <c r="A25" s="63"/>
      <c r="B25" s="63"/>
      <c r="C25" s="64"/>
      <c r="D25" s="65"/>
      <c r="E25" s="63"/>
      <c r="F25" s="65"/>
      <c r="G25" s="66"/>
    </row>
    <row r="26" spans="1:7" s="2" customFormat="1" x14ac:dyDescent="0.3">
      <c r="A26" s="20" t="s">
        <v>74</v>
      </c>
      <c r="B26" s="17" t="s">
        <v>16</v>
      </c>
      <c r="C26" s="21" t="s">
        <v>0</v>
      </c>
      <c r="D26" s="22" t="s">
        <v>1</v>
      </c>
      <c r="E26" s="17"/>
      <c r="F26" s="22"/>
    </row>
    <row r="27" spans="1:7" x14ac:dyDescent="0.3">
      <c r="A27" s="9" t="s">
        <v>15</v>
      </c>
      <c r="B27" s="9">
        <f>B8</f>
        <v>25</v>
      </c>
      <c r="C27" s="23">
        <v>6</v>
      </c>
      <c r="D27" s="24">
        <f>B6</f>
        <v>52.5</v>
      </c>
      <c r="E27" s="25"/>
      <c r="F27" s="18">
        <f>B27*C27*D27</f>
        <v>7875</v>
      </c>
    </row>
    <row r="28" spans="1:7" x14ac:dyDescent="0.3">
      <c r="A28" s="61" t="s">
        <v>67</v>
      </c>
      <c r="B28" s="9">
        <f>B8</f>
        <v>25</v>
      </c>
      <c r="C28" s="27">
        <v>6</v>
      </c>
      <c r="D28" s="24">
        <f>B5</f>
        <v>35</v>
      </c>
      <c r="E28" s="25"/>
      <c r="F28" s="18">
        <f>B28*C28*D28</f>
        <v>5250</v>
      </c>
    </row>
    <row r="29" spans="1:7" x14ac:dyDescent="0.3">
      <c r="A29" s="9" t="s">
        <v>66</v>
      </c>
      <c r="B29" s="9">
        <f>B8</f>
        <v>25</v>
      </c>
      <c r="C29" s="26">
        <v>8760</v>
      </c>
      <c r="D29" s="24">
        <f>B7</f>
        <v>5</v>
      </c>
      <c r="E29" s="25"/>
      <c r="F29" s="18">
        <f>C29*D29</f>
        <v>43800</v>
      </c>
    </row>
    <row r="30" spans="1:7" x14ac:dyDescent="0.3">
      <c r="A30" s="61" t="s">
        <v>69</v>
      </c>
      <c r="B30" s="9">
        <f>B8</f>
        <v>25</v>
      </c>
      <c r="C30" s="26">
        <v>8760</v>
      </c>
      <c r="D30" s="24">
        <f>B7</f>
        <v>5</v>
      </c>
      <c r="E30" s="25"/>
      <c r="F30" s="18">
        <f>C30*D30</f>
        <v>43800</v>
      </c>
    </row>
    <row r="31" spans="1:7" x14ac:dyDescent="0.3">
      <c r="A31" s="9" t="s">
        <v>18</v>
      </c>
      <c r="B31" s="9">
        <f>B8</f>
        <v>25</v>
      </c>
      <c r="C31" s="11"/>
      <c r="D31" s="10">
        <v>150</v>
      </c>
      <c r="E31" s="25"/>
      <c r="F31" s="18">
        <f>B31*D31</f>
        <v>3750</v>
      </c>
    </row>
    <row r="32" spans="1:7" x14ac:dyDescent="0.3">
      <c r="A32" s="74" t="s">
        <v>17</v>
      </c>
      <c r="B32" s="9">
        <f>B8</f>
        <v>25</v>
      </c>
      <c r="C32" s="26">
        <v>1</v>
      </c>
      <c r="D32" s="24">
        <f>B5</f>
        <v>35</v>
      </c>
      <c r="E32" s="25"/>
      <c r="F32" s="18">
        <f>B32*C32*D32</f>
        <v>875</v>
      </c>
    </row>
    <row r="33" spans="1:6" x14ac:dyDescent="0.3">
      <c r="A33" s="61" t="s">
        <v>68</v>
      </c>
      <c r="B33" s="9">
        <f>B8</f>
        <v>25</v>
      </c>
      <c r="C33" s="69">
        <v>6</v>
      </c>
      <c r="D33" s="24">
        <f>B5</f>
        <v>35</v>
      </c>
      <c r="E33" s="61">
        <v>0.1</v>
      </c>
      <c r="F33" s="18">
        <f>B33*C33*D33*E33</f>
        <v>525</v>
      </c>
    </row>
    <row r="34" spans="1:6" s="66" customFormat="1" x14ac:dyDescent="0.3">
      <c r="A34" s="63"/>
      <c r="B34" s="63"/>
      <c r="C34" s="72"/>
      <c r="D34" s="64"/>
      <c r="E34" s="63"/>
      <c r="F34" s="65"/>
    </row>
    <row r="35" spans="1:6" x14ac:dyDescent="0.3">
      <c r="A35" s="20" t="s">
        <v>12</v>
      </c>
      <c r="B35" s="17" t="s">
        <v>0</v>
      </c>
      <c r="C35" s="21" t="s">
        <v>1</v>
      </c>
      <c r="D35" s="21" t="s">
        <v>13</v>
      </c>
      <c r="E35" s="17" t="s">
        <v>11</v>
      </c>
      <c r="F35" s="22"/>
    </row>
    <row r="36" spans="1:6" x14ac:dyDescent="0.3">
      <c r="A36" s="9" t="s">
        <v>19</v>
      </c>
      <c r="B36" s="9">
        <f>2*12</f>
        <v>24</v>
      </c>
      <c r="C36" s="11">
        <f>B5</f>
        <v>35</v>
      </c>
      <c r="D36" s="18">
        <f>B36*C36</f>
        <v>840</v>
      </c>
      <c r="E36" s="12">
        <v>15</v>
      </c>
      <c r="F36" s="18">
        <f>D36*E36</f>
        <v>12600</v>
      </c>
    </row>
    <row r="37" spans="1:6" x14ac:dyDescent="0.3">
      <c r="A37" s="9" t="s">
        <v>20</v>
      </c>
      <c r="B37" s="9">
        <v>15</v>
      </c>
      <c r="C37" s="11">
        <f>B5</f>
        <v>35</v>
      </c>
      <c r="D37" s="18">
        <f>B37*C37</f>
        <v>525</v>
      </c>
      <c r="E37" s="12">
        <v>15</v>
      </c>
      <c r="F37" s="18">
        <f>D37*E37</f>
        <v>7875</v>
      </c>
    </row>
    <row r="38" spans="1:6" x14ac:dyDescent="0.3">
      <c r="A38" s="28" t="s">
        <v>76</v>
      </c>
      <c r="B38" s="9">
        <v>24</v>
      </c>
      <c r="C38" s="11">
        <f>B5</f>
        <v>35</v>
      </c>
      <c r="D38" s="18">
        <f>B38*C38</f>
        <v>840</v>
      </c>
      <c r="E38" s="12">
        <v>2</v>
      </c>
      <c r="F38" s="18">
        <f>D38*E38</f>
        <v>1680</v>
      </c>
    </row>
    <row r="39" spans="1:6" x14ac:dyDescent="0.3">
      <c r="A39" s="62" t="s">
        <v>71</v>
      </c>
      <c r="B39" s="9"/>
      <c r="C39" s="11"/>
      <c r="D39" s="71">
        <v>300</v>
      </c>
      <c r="E39" s="12">
        <v>15</v>
      </c>
      <c r="F39" s="18">
        <f>D39*E39</f>
        <v>4500</v>
      </c>
    </row>
    <row r="40" spans="1:6" x14ac:dyDescent="0.3">
      <c r="A40" s="62" t="s">
        <v>70</v>
      </c>
      <c r="B40" s="9">
        <v>40</v>
      </c>
      <c r="C40" s="11">
        <f>B5</f>
        <v>35</v>
      </c>
      <c r="D40" s="71">
        <v>2000</v>
      </c>
      <c r="E40" s="12">
        <v>2</v>
      </c>
      <c r="F40" s="18">
        <f>(B40*C40*E40) +(D40*E40)</f>
        <v>6800</v>
      </c>
    </row>
    <row r="41" spans="1:6" x14ac:dyDescent="0.3">
      <c r="A41" s="62" t="s">
        <v>52</v>
      </c>
      <c r="B41" s="9"/>
      <c r="C41" s="11"/>
      <c r="D41" s="71">
        <v>425</v>
      </c>
      <c r="E41" s="12">
        <v>2</v>
      </c>
      <c r="F41" s="18">
        <f>D41*E41</f>
        <v>850</v>
      </c>
    </row>
    <row r="42" spans="1:6" x14ac:dyDescent="0.3">
      <c r="A42" s="73"/>
      <c r="B42" s="17"/>
      <c r="C42" s="21"/>
      <c r="D42" s="22"/>
      <c r="E42" s="17"/>
      <c r="F42" s="22"/>
    </row>
    <row r="43" spans="1:6" x14ac:dyDescent="0.3">
      <c r="A43" s="74" t="s">
        <v>75</v>
      </c>
      <c r="B43" s="74" t="s">
        <v>22</v>
      </c>
      <c r="C43" s="75" t="s">
        <v>23</v>
      </c>
      <c r="D43" s="74" t="s">
        <v>0</v>
      </c>
      <c r="E43" s="74"/>
      <c r="F43" s="75" t="s">
        <v>3</v>
      </c>
    </row>
    <row r="44" spans="1:6" x14ac:dyDescent="0.3">
      <c r="A44" s="74" t="s">
        <v>25</v>
      </c>
      <c r="B44" s="74"/>
      <c r="C44" s="75"/>
      <c r="D44" s="74">
        <v>2</v>
      </c>
      <c r="E44" s="74"/>
      <c r="F44" s="76">
        <f>C44*B44*D44</f>
        <v>0</v>
      </c>
    </row>
    <row r="45" spans="1:6" x14ac:dyDescent="0.3">
      <c r="A45" s="74" t="s">
        <v>26</v>
      </c>
      <c r="B45" s="74"/>
      <c r="C45" s="75"/>
      <c r="D45" s="74">
        <v>2</v>
      </c>
      <c r="E45" s="74"/>
      <c r="F45" s="76">
        <f>B45*C45*D45</f>
        <v>0</v>
      </c>
    </row>
    <row r="46" spans="1:6" ht="15" thickBot="1" x14ac:dyDescent="0.35">
      <c r="A46" s="74" t="s">
        <v>24</v>
      </c>
      <c r="B46" s="74"/>
      <c r="C46" s="75"/>
      <c r="D46" s="74"/>
      <c r="E46" s="74"/>
      <c r="F46" s="75"/>
    </row>
    <row r="47" spans="1:6" ht="15" thickBot="1" x14ac:dyDescent="0.35">
      <c r="A47" s="100" t="s">
        <v>27</v>
      </c>
      <c r="B47" s="100"/>
      <c r="C47" s="100"/>
      <c r="D47" s="100"/>
      <c r="E47" s="101"/>
      <c r="F47" s="52">
        <f>SUM(F13:F17)+SUM(F19:F23)+SUM(F27:F33)+SUM(F36:F41)</f>
        <v>198180</v>
      </c>
    </row>
    <row r="49" spans="1:6" ht="28.8" x14ac:dyDescent="0.3">
      <c r="A49" s="14" t="s">
        <v>53</v>
      </c>
      <c r="B49" s="15" t="s">
        <v>2</v>
      </c>
      <c r="C49" s="15" t="s">
        <v>0</v>
      </c>
      <c r="D49" s="15" t="s">
        <v>1</v>
      </c>
      <c r="E49" s="15" t="s">
        <v>4</v>
      </c>
      <c r="F49" s="15" t="s">
        <v>3</v>
      </c>
    </row>
    <row r="50" spans="1:6" x14ac:dyDescent="0.3">
      <c r="A50" s="9" t="s">
        <v>9</v>
      </c>
      <c r="B50" s="89"/>
      <c r="C50" s="9">
        <v>40</v>
      </c>
      <c r="D50" s="30">
        <f>B50*C50*52</f>
        <v>0</v>
      </c>
      <c r="E50" s="31">
        <f>D50*B9</f>
        <v>0</v>
      </c>
      <c r="F50" s="30">
        <f>D50+E50</f>
        <v>0</v>
      </c>
    </row>
    <row r="51" spans="1:6" x14ac:dyDescent="0.3">
      <c r="A51" s="9" t="s">
        <v>10</v>
      </c>
      <c r="B51" s="29">
        <v>40</v>
      </c>
      <c r="C51" s="9">
        <v>20</v>
      </c>
      <c r="D51" s="30">
        <f>B51*C51*52</f>
        <v>41600</v>
      </c>
      <c r="E51" s="18">
        <f>D51*B9</f>
        <v>12480</v>
      </c>
      <c r="F51" s="53">
        <f>D51+E51</f>
        <v>54080</v>
      </c>
    </row>
    <row r="52" spans="1:6" x14ac:dyDescent="0.3">
      <c r="A52" s="62" t="s">
        <v>71</v>
      </c>
      <c r="B52" s="9"/>
      <c r="C52" s="11"/>
      <c r="D52" s="71">
        <v>300</v>
      </c>
      <c r="E52" s="63"/>
      <c r="F52" s="18">
        <f>D52</f>
        <v>300</v>
      </c>
    </row>
    <row r="53" spans="1:6" x14ac:dyDescent="0.3">
      <c r="A53" s="62" t="s">
        <v>70</v>
      </c>
      <c r="B53" s="9"/>
      <c r="C53" s="11"/>
      <c r="D53" s="71">
        <v>2000</v>
      </c>
      <c r="E53" s="63"/>
      <c r="F53" s="18">
        <f>D53</f>
        <v>2000</v>
      </c>
    </row>
    <row r="54" spans="1:6" ht="15" thickBot="1" x14ac:dyDescent="0.35">
      <c r="A54" s="62" t="s">
        <v>52</v>
      </c>
      <c r="B54" s="9"/>
      <c r="C54" s="11"/>
      <c r="D54" s="71">
        <v>425</v>
      </c>
      <c r="E54" s="63"/>
      <c r="F54" s="18">
        <f>D54</f>
        <v>425</v>
      </c>
    </row>
    <row r="55" spans="1:6" ht="15" thickBot="1" x14ac:dyDescent="0.35">
      <c r="A55" s="100" t="s">
        <v>27</v>
      </c>
      <c r="B55" s="100"/>
      <c r="C55" s="100"/>
      <c r="D55" s="100"/>
      <c r="E55" s="101"/>
      <c r="F55" s="52">
        <f>SUM(F50:F54)</f>
        <v>56805</v>
      </c>
    </row>
    <row r="57" spans="1:6" x14ac:dyDescent="0.3">
      <c r="A57" s="32" t="s">
        <v>48</v>
      </c>
      <c r="B57" s="32" t="s">
        <v>2</v>
      </c>
      <c r="C57" s="32" t="s">
        <v>0</v>
      </c>
      <c r="D57" s="32" t="s">
        <v>1</v>
      </c>
      <c r="E57" s="84"/>
      <c r="F57" s="32"/>
    </row>
    <row r="58" spans="1:6" x14ac:dyDescent="0.3">
      <c r="A58" s="33" t="s">
        <v>88</v>
      </c>
      <c r="B58" s="94">
        <v>100</v>
      </c>
      <c r="C58" s="34">
        <v>4</v>
      </c>
      <c r="D58" s="35">
        <f>B58*C58*52</f>
        <v>20800</v>
      </c>
      <c r="E58" s="55"/>
      <c r="F58" s="85">
        <f>D58</f>
        <v>20800</v>
      </c>
    </row>
    <row r="59" spans="1:6" x14ac:dyDescent="0.3">
      <c r="A59" s="62" t="s">
        <v>71</v>
      </c>
      <c r="B59" s="9"/>
      <c r="C59" s="11"/>
      <c r="D59" s="71">
        <v>300</v>
      </c>
      <c r="E59" s="63"/>
      <c r="F59" s="83">
        <f>D59</f>
        <v>300</v>
      </c>
    </row>
    <row r="60" spans="1:6" ht="15" thickBot="1" x14ac:dyDescent="0.35">
      <c r="A60" s="62" t="s">
        <v>70</v>
      </c>
      <c r="B60" s="9"/>
      <c r="C60" s="11"/>
      <c r="D60" s="71">
        <v>2000</v>
      </c>
      <c r="E60" s="63"/>
      <c r="F60" s="18">
        <f>D60</f>
        <v>2000</v>
      </c>
    </row>
    <row r="61" spans="1:6" ht="15" thickBot="1" x14ac:dyDescent="0.35">
      <c r="A61" s="100" t="s">
        <v>27</v>
      </c>
      <c r="B61" s="100"/>
      <c r="C61" s="100"/>
      <c r="D61" s="100"/>
      <c r="E61" s="101"/>
      <c r="F61" s="52">
        <f>SUM(F58:F60)</f>
        <v>23100</v>
      </c>
    </row>
    <row r="63" spans="1:6" x14ac:dyDescent="0.3">
      <c r="E63" s="56" t="s">
        <v>77</v>
      </c>
      <c r="F63" s="36">
        <f>F47+F55+F61</f>
        <v>278085</v>
      </c>
    </row>
    <row r="65" spans="1:6" x14ac:dyDescent="0.3">
      <c r="C65" s="4"/>
      <c r="E65" s="105" t="s">
        <v>78</v>
      </c>
      <c r="F65" s="106"/>
    </row>
    <row r="66" spans="1:6" x14ac:dyDescent="0.3">
      <c r="A66" s="6"/>
      <c r="E66" s="37"/>
      <c r="F66" s="37"/>
    </row>
    <row r="67" spans="1:6" x14ac:dyDescent="0.3">
      <c r="A67" s="6"/>
      <c r="E67" s="37" t="s">
        <v>28</v>
      </c>
      <c r="F67" s="38">
        <f>F63/2</f>
        <v>139042.5</v>
      </c>
    </row>
    <row r="68" spans="1:6" x14ac:dyDescent="0.3">
      <c r="E68" s="37" t="s">
        <v>29</v>
      </c>
      <c r="F68" s="38">
        <f>F63/3</f>
        <v>92695</v>
      </c>
    </row>
    <row r="69" spans="1:6" x14ac:dyDescent="0.3">
      <c r="E69" s="37" t="s">
        <v>30</v>
      </c>
      <c r="F69" s="38">
        <f>F63/4</f>
        <v>69521.25</v>
      </c>
    </row>
    <row r="70" spans="1:6" x14ac:dyDescent="0.3">
      <c r="A70" s="97"/>
      <c r="E70" s="37" t="s">
        <v>31</v>
      </c>
      <c r="F70" s="38">
        <f>F63/5</f>
        <v>55617</v>
      </c>
    </row>
    <row r="71" spans="1:6" x14ac:dyDescent="0.3">
      <c r="A71" s="97"/>
      <c r="E71" s="37" t="s">
        <v>32</v>
      </c>
      <c r="F71" s="38">
        <f>F63/6</f>
        <v>46347.5</v>
      </c>
    </row>
    <row r="72" spans="1:6" x14ac:dyDescent="0.3">
      <c r="A72" s="97"/>
      <c r="E72" s="37" t="s">
        <v>33</v>
      </c>
      <c r="F72" s="38">
        <f>F63/7</f>
        <v>39726.428571428572</v>
      </c>
    </row>
    <row r="74" spans="1:6" x14ac:dyDescent="0.3">
      <c r="A74" s="40" t="s">
        <v>51</v>
      </c>
    </row>
    <row r="75" spans="1:6" x14ac:dyDescent="0.3">
      <c r="A75" s="58" t="s">
        <v>54</v>
      </c>
    </row>
  </sheetData>
  <mergeCells count="7">
    <mergeCell ref="A70:A72"/>
    <mergeCell ref="A1:F2"/>
    <mergeCell ref="A11:F11"/>
    <mergeCell ref="A47:E47"/>
    <mergeCell ref="A55:E55"/>
    <mergeCell ref="A61:E61"/>
    <mergeCell ref="E65:F65"/>
  </mergeCells>
  <hyperlinks>
    <hyperlink ref="A75" r:id="rId1" xr:uid="{00000000-0004-0000-0200-000000000000}"/>
  </hyperlinks>
  <pageMargins left="0.25" right="0.25" top="0.75" bottom="0.75" header="0.3" footer="0.3"/>
  <pageSetup scale="91" fitToHeight="0" orientation="landscape" horizontalDpi="360" verticalDpi="360" r:id="rId2"/>
  <headerFooter>
    <oddHeader>&amp;C&amp;"-,Bold"&amp;12Template SANE Personnel Expenses Budget for On-Call Model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"/>
  <sheetViews>
    <sheetView view="pageLayout" topLeftCell="A55" zoomScale="120" zoomScaleNormal="100" zoomScalePageLayoutView="120" workbookViewId="0">
      <selection activeCell="F56" sqref="F56"/>
    </sheetView>
  </sheetViews>
  <sheetFormatPr defaultRowHeight="14.4" x14ac:dyDescent="0.3"/>
  <cols>
    <col min="1" max="1" width="77.21875" bestFit="1" customWidth="1"/>
    <col min="2" max="2" width="17.21875" customWidth="1"/>
    <col min="3" max="3" width="17" bestFit="1" customWidth="1"/>
    <col min="4" max="4" width="15" bestFit="1" customWidth="1"/>
    <col min="5" max="5" width="14.5546875" bestFit="1" customWidth="1"/>
    <col min="6" max="6" width="13" bestFit="1" customWidth="1"/>
    <col min="7" max="7" width="3.44140625" customWidth="1"/>
    <col min="8" max="8" width="11.21875" bestFit="1" customWidth="1"/>
    <col min="9" max="9" width="4.77734375" customWidth="1"/>
    <col min="10" max="10" width="11.21875" customWidth="1"/>
  </cols>
  <sheetData>
    <row r="1" spans="1:12" ht="45.75" customHeight="1" x14ac:dyDescent="0.3">
      <c r="A1" s="107" t="s">
        <v>49</v>
      </c>
      <c r="B1" s="107"/>
      <c r="C1" s="107"/>
      <c r="D1" s="107"/>
      <c r="E1" s="107"/>
      <c r="F1" s="107"/>
      <c r="G1" s="6"/>
      <c r="H1" s="6"/>
      <c r="I1" s="6"/>
      <c r="J1" s="6"/>
      <c r="K1" s="1"/>
      <c r="L1" s="1"/>
    </row>
    <row r="2" spans="1:12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1"/>
      <c r="L2" s="1"/>
    </row>
    <row r="3" spans="1:12" x14ac:dyDescent="0.3">
      <c r="A3" s="1"/>
      <c r="B3" s="68" t="s">
        <v>55</v>
      </c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 x14ac:dyDescent="0.3">
      <c r="A4" s="4" t="s">
        <v>14</v>
      </c>
      <c r="B4" s="10">
        <v>35</v>
      </c>
      <c r="C4" s="3"/>
      <c r="D4" s="3"/>
      <c r="E4" s="1"/>
      <c r="F4" s="1"/>
      <c r="G4" s="1"/>
      <c r="H4" s="1"/>
      <c r="I4" s="1"/>
      <c r="J4" s="1"/>
      <c r="K4" s="1"/>
      <c r="L4" s="1"/>
    </row>
    <row r="5" spans="1:12" x14ac:dyDescent="0.3">
      <c r="A5" s="4" t="s">
        <v>5</v>
      </c>
      <c r="B5" s="11">
        <f>B4*1.5</f>
        <v>52.5</v>
      </c>
      <c r="C5" s="3"/>
      <c r="D5" s="3"/>
      <c r="E5" s="1"/>
      <c r="F5" s="1"/>
      <c r="G5" s="1"/>
      <c r="H5" s="1"/>
      <c r="I5" s="1"/>
      <c r="J5" s="1"/>
      <c r="K5" s="1"/>
      <c r="L5" s="1"/>
    </row>
    <row r="6" spans="1:12" x14ac:dyDescent="0.3">
      <c r="A6" s="4" t="s">
        <v>34</v>
      </c>
      <c r="B6" s="10">
        <v>40</v>
      </c>
      <c r="C6" s="3"/>
      <c r="D6" s="3"/>
      <c r="E6" s="1"/>
      <c r="F6" s="1"/>
      <c r="G6" s="1"/>
      <c r="H6" s="1"/>
      <c r="I6" s="1"/>
      <c r="J6" s="1"/>
      <c r="K6" s="1"/>
      <c r="L6" s="1"/>
    </row>
    <row r="7" spans="1:12" x14ac:dyDescent="0.3">
      <c r="A7" s="4" t="s">
        <v>7</v>
      </c>
      <c r="B7" s="10">
        <v>5</v>
      </c>
      <c r="C7" s="3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4" t="s">
        <v>6</v>
      </c>
      <c r="B8" s="12">
        <v>25</v>
      </c>
      <c r="C8" s="2"/>
      <c r="D8" s="2"/>
      <c r="E8" s="1"/>
      <c r="F8" s="1"/>
      <c r="G8" s="1"/>
      <c r="H8" s="1"/>
      <c r="I8" s="1"/>
      <c r="J8" s="1"/>
      <c r="K8" s="1"/>
      <c r="L8" s="1"/>
    </row>
    <row r="9" spans="1:12" x14ac:dyDescent="0.3">
      <c r="A9" s="4" t="s">
        <v>8</v>
      </c>
      <c r="B9" s="13">
        <v>0.3</v>
      </c>
      <c r="C9" s="8"/>
      <c r="D9" s="8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45" t="s">
        <v>56</v>
      </c>
      <c r="B11" s="33"/>
      <c r="C11" s="15"/>
      <c r="D11" s="15"/>
      <c r="E11" s="15"/>
      <c r="F11" s="15"/>
      <c r="G11" s="1"/>
      <c r="H11" s="1"/>
      <c r="I11" s="1"/>
      <c r="J11" s="1"/>
      <c r="K11" s="1"/>
      <c r="L11" s="1"/>
    </row>
    <row r="12" spans="1:12" x14ac:dyDescent="0.3">
      <c r="A12" s="16" t="s">
        <v>72</v>
      </c>
      <c r="B12" s="17" t="s">
        <v>0</v>
      </c>
      <c r="C12" s="17" t="s">
        <v>1</v>
      </c>
      <c r="D12" s="17" t="s">
        <v>13</v>
      </c>
      <c r="E12" s="17" t="s">
        <v>11</v>
      </c>
      <c r="F12" s="17" t="s">
        <v>3</v>
      </c>
      <c r="G12" s="1"/>
      <c r="H12" s="1"/>
      <c r="I12" s="1"/>
      <c r="J12" s="1"/>
      <c r="K12" s="1"/>
      <c r="L12" s="1"/>
    </row>
    <row r="13" spans="1:12" x14ac:dyDescent="0.3">
      <c r="A13" s="9" t="s">
        <v>58</v>
      </c>
      <c r="B13" s="9">
        <v>40</v>
      </c>
      <c r="C13" s="11">
        <f>B4</f>
        <v>35</v>
      </c>
      <c r="D13" s="18">
        <f>B13*C13</f>
        <v>1400</v>
      </c>
      <c r="E13" s="12">
        <v>4</v>
      </c>
      <c r="F13" s="18">
        <f t="shared" ref="F13:F23" si="0">D13*E13</f>
        <v>5600</v>
      </c>
      <c r="G13" s="1"/>
      <c r="H13" s="1"/>
      <c r="I13" s="1"/>
      <c r="J13" s="1"/>
      <c r="K13" s="1"/>
      <c r="L13" s="1"/>
    </row>
    <row r="14" spans="1:12" x14ac:dyDescent="0.3">
      <c r="A14" s="9" t="s">
        <v>59</v>
      </c>
      <c r="B14" s="9"/>
      <c r="C14" s="11"/>
      <c r="D14" s="19">
        <v>500</v>
      </c>
      <c r="E14" s="12">
        <v>4</v>
      </c>
      <c r="F14" s="18">
        <f t="shared" si="0"/>
        <v>2000</v>
      </c>
      <c r="G14" s="1"/>
      <c r="H14" s="1"/>
      <c r="I14" s="1"/>
      <c r="J14" s="1"/>
      <c r="K14" s="1"/>
      <c r="L14" s="1"/>
    </row>
    <row r="15" spans="1:12" x14ac:dyDescent="0.3">
      <c r="A15" s="61" t="s">
        <v>57</v>
      </c>
      <c r="B15" s="9"/>
      <c r="C15" s="11"/>
      <c r="D15" s="65">
        <v>500</v>
      </c>
      <c r="E15" s="12">
        <v>4</v>
      </c>
      <c r="F15" s="18">
        <f>D15*E15</f>
        <v>2000</v>
      </c>
      <c r="G15" s="1"/>
      <c r="H15" s="1"/>
      <c r="I15" s="1"/>
      <c r="J15" s="1"/>
      <c r="K15" s="1"/>
      <c r="L15" s="1"/>
    </row>
    <row r="16" spans="1:12" x14ac:dyDescent="0.3">
      <c r="A16" s="9" t="s">
        <v>60</v>
      </c>
      <c r="B16" s="61">
        <v>80</v>
      </c>
      <c r="C16" s="11">
        <f>B4</f>
        <v>35</v>
      </c>
      <c r="D16" s="18">
        <f>B16*C16</f>
        <v>2800</v>
      </c>
      <c r="E16" s="12">
        <v>4</v>
      </c>
      <c r="F16" s="18">
        <f t="shared" si="0"/>
        <v>11200</v>
      </c>
      <c r="G16" s="1"/>
      <c r="H16" s="1"/>
      <c r="I16" s="1"/>
      <c r="J16" s="1"/>
      <c r="K16" s="1"/>
      <c r="L16" s="1"/>
    </row>
    <row r="17" spans="1:12" x14ac:dyDescent="0.3">
      <c r="A17" s="9" t="s">
        <v>47</v>
      </c>
      <c r="B17" s="9"/>
      <c r="C17" s="11"/>
      <c r="D17" s="19">
        <v>200</v>
      </c>
      <c r="E17" s="12">
        <v>4</v>
      </c>
      <c r="F17" s="18">
        <f t="shared" si="0"/>
        <v>800</v>
      </c>
      <c r="G17" s="1"/>
    </row>
    <row r="18" spans="1:12" s="67" customFormat="1" x14ac:dyDescent="0.3">
      <c r="A18" s="20" t="s">
        <v>73</v>
      </c>
      <c r="B18" s="17"/>
      <c r="C18" s="21"/>
      <c r="D18" s="22"/>
      <c r="E18" s="17"/>
      <c r="F18" s="22"/>
      <c r="G18" s="66"/>
    </row>
    <row r="19" spans="1:12" x14ac:dyDescent="0.3">
      <c r="A19" s="9" t="s">
        <v>61</v>
      </c>
      <c r="B19" s="9">
        <v>40</v>
      </c>
      <c r="C19" s="11">
        <f>B4</f>
        <v>35</v>
      </c>
      <c r="D19" s="18">
        <f>B19*C19</f>
        <v>1400</v>
      </c>
      <c r="E19" s="12">
        <v>4</v>
      </c>
      <c r="F19" s="18">
        <f t="shared" si="0"/>
        <v>5600</v>
      </c>
      <c r="G19" s="1"/>
      <c r="H19" s="1"/>
      <c r="I19" s="1"/>
      <c r="J19" s="1"/>
      <c r="K19" s="1"/>
      <c r="L19" s="1"/>
    </row>
    <row r="20" spans="1:12" x14ac:dyDescent="0.3">
      <c r="A20" s="9" t="s">
        <v>62</v>
      </c>
      <c r="B20" s="9"/>
      <c r="C20" s="11"/>
      <c r="D20" s="19">
        <v>500</v>
      </c>
      <c r="E20" s="12">
        <v>4</v>
      </c>
      <c r="F20" s="18">
        <f t="shared" si="0"/>
        <v>2000</v>
      </c>
      <c r="G20" s="1"/>
      <c r="H20" s="1"/>
      <c r="I20" s="1"/>
      <c r="J20" s="1"/>
      <c r="K20" s="1"/>
      <c r="L20" s="1"/>
    </row>
    <row r="21" spans="1:12" x14ac:dyDescent="0.3">
      <c r="A21" s="61" t="s">
        <v>63</v>
      </c>
      <c r="B21" s="9"/>
      <c r="C21" s="11"/>
      <c r="D21" s="65">
        <v>600</v>
      </c>
      <c r="E21" s="12">
        <v>4</v>
      </c>
      <c r="F21" s="18">
        <f>D21*E21</f>
        <v>2400</v>
      </c>
      <c r="G21" s="1"/>
      <c r="H21" s="1"/>
      <c r="I21" s="1"/>
      <c r="J21" s="1"/>
      <c r="K21" s="1"/>
      <c r="L21" s="1"/>
    </row>
    <row r="22" spans="1:12" x14ac:dyDescent="0.3">
      <c r="A22" s="9" t="s">
        <v>64</v>
      </c>
      <c r="B22" s="61">
        <v>100</v>
      </c>
      <c r="C22" s="11">
        <f>B4</f>
        <v>35</v>
      </c>
      <c r="D22" s="18">
        <f>B22*C22</f>
        <v>3500</v>
      </c>
      <c r="E22" s="12">
        <v>4</v>
      </c>
      <c r="F22" s="18">
        <f t="shared" si="0"/>
        <v>14000</v>
      </c>
      <c r="G22" s="1"/>
      <c r="H22" s="1"/>
      <c r="I22" s="1"/>
      <c r="J22" s="1"/>
      <c r="K22" s="1"/>
      <c r="L22" s="1"/>
    </row>
    <row r="23" spans="1:12" x14ac:dyDescent="0.3">
      <c r="A23" s="9" t="s">
        <v>65</v>
      </c>
      <c r="B23" s="9"/>
      <c r="C23" s="11"/>
      <c r="D23" s="19">
        <v>200</v>
      </c>
      <c r="E23" s="12">
        <v>4</v>
      </c>
      <c r="F23" s="18">
        <f t="shared" si="0"/>
        <v>800</v>
      </c>
      <c r="G23" s="1"/>
    </row>
    <row r="24" spans="1:12" s="67" customFormat="1" ht="57.6" x14ac:dyDescent="0.3">
      <c r="A24" s="62" t="s">
        <v>87</v>
      </c>
      <c r="B24" s="63"/>
      <c r="C24" s="64"/>
      <c r="D24" s="65"/>
      <c r="E24" s="63"/>
      <c r="F24" s="96">
        <v>20000</v>
      </c>
      <c r="G24" s="66"/>
    </row>
    <row r="25" spans="1:12" s="67" customFormat="1" x14ac:dyDescent="0.3">
      <c r="A25" s="63"/>
      <c r="B25" s="63"/>
      <c r="C25" s="64"/>
      <c r="D25" s="65"/>
      <c r="E25" s="63"/>
      <c r="F25" s="65"/>
      <c r="G25" s="66"/>
    </row>
    <row r="26" spans="1:12" x14ac:dyDescent="0.3">
      <c r="A26" s="20" t="s">
        <v>81</v>
      </c>
      <c r="B26" s="17" t="s">
        <v>36</v>
      </c>
      <c r="C26" s="21" t="s">
        <v>0</v>
      </c>
      <c r="D26" s="22" t="s">
        <v>1</v>
      </c>
      <c r="E26" s="17" t="s">
        <v>4</v>
      </c>
      <c r="F26" s="22" t="s">
        <v>3</v>
      </c>
      <c r="G26" s="2"/>
      <c r="H26" s="2"/>
      <c r="I26" s="2"/>
      <c r="J26" s="2"/>
      <c r="K26" s="2"/>
      <c r="L26" s="2"/>
    </row>
    <row r="27" spans="1:12" s="7" customFormat="1" x14ac:dyDescent="0.3">
      <c r="A27" s="41" t="s">
        <v>83</v>
      </c>
      <c r="B27" s="25">
        <v>52</v>
      </c>
      <c r="C27" s="79">
        <v>36</v>
      </c>
      <c r="D27" s="31">
        <f>B27*C27*B6</f>
        <v>74880</v>
      </c>
      <c r="E27" s="31">
        <f>D27*B9</f>
        <v>22464</v>
      </c>
      <c r="F27" s="31">
        <f>D27+E27</f>
        <v>97344</v>
      </c>
      <c r="G27" s="2"/>
      <c r="H27" s="2"/>
      <c r="I27" s="2"/>
      <c r="J27" s="2"/>
      <c r="K27" s="2"/>
      <c r="L27" s="2"/>
    </row>
    <row r="28" spans="1:12" s="7" customFormat="1" x14ac:dyDescent="0.3">
      <c r="A28" s="41" t="s">
        <v>46</v>
      </c>
      <c r="B28" s="25"/>
      <c r="C28" s="11"/>
      <c r="D28" s="31"/>
      <c r="E28" s="25"/>
      <c r="F28" s="31"/>
      <c r="G28" s="2"/>
      <c r="H28" s="2"/>
      <c r="I28" s="2"/>
      <c r="J28" s="2"/>
      <c r="K28" s="2"/>
      <c r="L28" s="2"/>
    </row>
    <row r="29" spans="1:12" s="7" customFormat="1" x14ac:dyDescent="0.3">
      <c r="A29" s="20" t="s">
        <v>82</v>
      </c>
      <c r="B29" s="17" t="s">
        <v>39</v>
      </c>
      <c r="C29" s="21" t="s">
        <v>0</v>
      </c>
      <c r="D29" s="22" t="s">
        <v>1</v>
      </c>
      <c r="E29" s="17"/>
      <c r="F29" s="22" t="s">
        <v>3</v>
      </c>
      <c r="G29" s="2"/>
      <c r="H29" s="2"/>
      <c r="I29" s="2"/>
      <c r="J29" s="2"/>
      <c r="K29" s="2"/>
      <c r="L29" s="2"/>
    </row>
    <row r="30" spans="1:12" x14ac:dyDescent="0.3">
      <c r="A30" s="77" t="s">
        <v>35</v>
      </c>
      <c r="B30" s="12">
        <v>12</v>
      </c>
      <c r="C30" s="23">
        <v>6</v>
      </c>
      <c r="D30" s="24">
        <f>B5</f>
        <v>52.5</v>
      </c>
      <c r="E30" s="25"/>
      <c r="F30" s="18">
        <f>B30*C30*D30</f>
        <v>3780</v>
      </c>
      <c r="G30" s="1"/>
      <c r="H30" s="1"/>
      <c r="I30" s="1"/>
      <c r="J30" s="1"/>
      <c r="K30" s="1"/>
      <c r="L30" s="1"/>
    </row>
    <row r="31" spans="1:12" s="1" customFormat="1" x14ac:dyDescent="0.3">
      <c r="A31" s="61" t="s">
        <v>80</v>
      </c>
      <c r="B31" s="12">
        <v>12</v>
      </c>
      <c r="C31" s="27">
        <v>6</v>
      </c>
      <c r="D31" s="24">
        <f>B4</f>
        <v>35</v>
      </c>
      <c r="E31" s="25"/>
      <c r="F31" s="18">
        <f>B31*C31*D31</f>
        <v>2520</v>
      </c>
    </row>
    <row r="32" spans="1:12" x14ac:dyDescent="0.3">
      <c r="A32" s="70" t="s">
        <v>18</v>
      </c>
      <c r="B32" s="9">
        <f>B30</f>
        <v>12</v>
      </c>
      <c r="C32" s="11"/>
      <c r="D32" s="10">
        <v>150</v>
      </c>
      <c r="E32" s="25"/>
      <c r="F32" s="18">
        <f>B32*D32</f>
        <v>1800</v>
      </c>
      <c r="G32" s="1"/>
      <c r="H32" s="1"/>
      <c r="I32" s="1"/>
      <c r="J32" s="1"/>
      <c r="K32" s="1"/>
      <c r="L32" s="1"/>
    </row>
    <row r="33" spans="1:12" x14ac:dyDescent="0.3">
      <c r="A33" s="70" t="s">
        <v>17</v>
      </c>
      <c r="B33" s="9">
        <f>B30</f>
        <v>12</v>
      </c>
      <c r="C33" s="26">
        <v>1</v>
      </c>
      <c r="D33" s="24">
        <f>B4</f>
        <v>35</v>
      </c>
      <c r="E33" s="25"/>
      <c r="F33" s="18">
        <f>B33*C33*D33</f>
        <v>420</v>
      </c>
      <c r="G33" s="1"/>
      <c r="H33" s="1"/>
      <c r="I33" s="1"/>
      <c r="J33" s="1"/>
      <c r="K33" s="1"/>
      <c r="L33" s="1"/>
    </row>
    <row r="34" spans="1:12" s="67" customFormat="1" x14ac:dyDescent="0.3">
      <c r="A34" s="63"/>
      <c r="B34" s="63"/>
      <c r="C34" s="78"/>
      <c r="D34" s="64"/>
      <c r="E34" s="63"/>
      <c r="F34" s="65"/>
      <c r="G34" s="66"/>
      <c r="H34" s="66"/>
      <c r="I34" s="66"/>
      <c r="J34" s="66"/>
      <c r="K34" s="66"/>
      <c r="L34" s="66"/>
    </row>
    <row r="35" spans="1:12" x14ac:dyDescent="0.3">
      <c r="A35" s="20" t="s">
        <v>84</v>
      </c>
      <c r="B35" s="17" t="s">
        <v>37</v>
      </c>
      <c r="C35" s="42" t="s">
        <v>38</v>
      </c>
      <c r="D35" s="21" t="s">
        <v>41</v>
      </c>
      <c r="E35" s="17"/>
      <c r="F35" s="22" t="s">
        <v>3</v>
      </c>
      <c r="G35" s="1"/>
      <c r="H35" s="1"/>
      <c r="I35" s="1"/>
      <c r="J35" s="1"/>
      <c r="K35" s="1"/>
      <c r="L35" s="1"/>
    </row>
    <row r="36" spans="1:12" x14ac:dyDescent="0.3">
      <c r="A36" s="63" t="s">
        <v>85</v>
      </c>
      <c r="B36" s="43">
        <f>B27*C27</f>
        <v>1872</v>
      </c>
      <c r="C36" s="26">
        <f>8760-B36</f>
        <v>6888</v>
      </c>
      <c r="D36" s="24">
        <f>B7</f>
        <v>5</v>
      </c>
      <c r="E36" s="25"/>
      <c r="F36" s="18">
        <f>C36*D36</f>
        <v>34440</v>
      </c>
      <c r="G36" s="1"/>
      <c r="H36" s="1"/>
      <c r="I36" s="1"/>
      <c r="J36" s="1"/>
      <c r="K36" s="1"/>
      <c r="L36" s="1"/>
    </row>
    <row r="37" spans="1:12" s="1" customFormat="1" x14ac:dyDescent="0.3">
      <c r="A37" s="61" t="s">
        <v>86</v>
      </c>
      <c r="B37" s="43">
        <f>B27*C27</f>
        <v>1872</v>
      </c>
      <c r="C37" s="26">
        <f>8760-B36</f>
        <v>6888</v>
      </c>
      <c r="D37" s="24">
        <f>B7</f>
        <v>5</v>
      </c>
      <c r="E37" s="25"/>
      <c r="F37" s="18">
        <f>C37*D37</f>
        <v>34440</v>
      </c>
    </row>
    <row r="38" spans="1:12" x14ac:dyDescent="0.3">
      <c r="A38" s="17"/>
      <c r="B38" s="44" t="s">
        <v>16</v>
      </c>
      <c r="C38" s="44" t="s">
        <v>0</v>
      </c>
      <c r="D38" s="21" t="s">
        <v>1</v>
      </c>
      <c r="E38" s="17" t="s">
        <v>40</v>
      </c>
      <c r="F38" s="22" t="s">
        <v>3</v>
      </c>
      <c r="G38" s="1"/>
      <c r="H38" s="1"/>
      <c r="I38" s="1"/>
      <c r="J38" s="1"/>
      <c r="K38" s="1"/>
      <c r="L38" s="1"/>
    </row>
    <row r="39" spans="1:12" x14ac:dyDescent="0.3">
      <c r="A39" s="9" t="s">
        <v>68</v>
      </c>
      <c r="B39" s="9">
        <f>B8</f>
        <v>25</v>
      </c>
      <c r="C39" s="27">
        <v>4</v>
      </c>
      <c r="D39" s="24">
        <f>AVERAGE(B4,B6)</f>
        <v>37.5</v>
      </c>
      <c r="E39" s="61">
        <v>0.1</v>
      </c>
      <c r="F39" s="18">
        <f>B39*C39*D39*E39</f>
        <v>375</v>
      </c>
      <c r="G39" s="1"/>
      <c r="H39" s="1"/>
      <c r="I39" s="1"/>
      <c r="J39" s="1"/>
      <c r="K39" s="1"/>
      <c r="L39" s="1"/>
    </row>
    <row r="40" spans="1:12" x14ac:dyDescent="0.3">
      <c r="A40" s="46"/>
      <c r="B40" s="46"/>
      <c r="C40" s="47"/>
      <c r="D40" s="48"/>
      <c r="E40" s="49"/>
      <c r="F40" s="50"/>
      <c r="G40" s="1"/>
      <c r="H40" s="1"/>
      <c r="I40" s="1"/>
      <c r="J40" s="1"/>
      <c r="K40" s="1"/>
      <c r="L40" s="1"/>
    </row>
    <row r="41" spans="1:12" x14ac:dyDescent="0.3">
      <c r="A41" s="20" t="s">
        <v>12</v>
      </c>
      <c r="B41" s="17" t="s">
        <v>0</v>
      </c>
      <c r="C41" s="21" t="s">
        <v>1</v>
      </c>
      <c r="D41" s="21" t="s">
        <v>13</v>
      </c>
      <c r="E41" s="17" t="s">
        <v>11</v>
      </c>
      <c r="F41" s="22"/>
      <c r="G41" s="1"/>
      <c r="H41" s="1"/>
      <c r="I41" s="1"/>
      <c r="J41" s="1"/>
      <c r="K41" s="1"/>
      <c r="L41" s="1"/>
    </row>
    <row r="42" spans="1:12" x14ac:dyDescent="0.3">
      <c r="A42" s="9" t="s">
        <v>42</v>
      </c>
      <c r="B42" s="9">
        <f>2*12</f>
        <v>24</v>
      </c>
      <c r="C42" s="11">
        <f>B6</f>
        <v>40</v>
      </c>
      <c r="D42" s="18">
        <f>B42*C42</f>
        <v>960</v>
      </c>
      <c r="E42" s="12">
        <v>1</v>
      </c>
      <c r="F42" s="18">
        <f t="shared" ref="F42:F47" si="1">D42*E42</f>
        <v>960</v>
      </c>
      <c r="G42" s="1"/>
      <c r="H42" s="1"/>
      <c r="I42" s="1"/>
      <c r="J42" s="1"/>
      <c r="K42" s="1"/>
      <c r="L42" s="1"/>
    </row>
    <row r="43" spans="1:12" x14ac:dyDescent="0.3">
      <c r="A43" s="9" t="s">
        <v>43</v>
      </c>
      <c r="B43" s="9">
        <v>24</v>
      </c>
      <c r="C43" s="11">
        <f>B4</f>
        <v>35</v>
      </c>
      <c r="D43" s="18">
        <f>B43*C43</f>
        <v>840</v>
      </c>
      <c r="E43" s="12">
        <v>11</v>
      </c>
      <c r="F43" s="18">
        <f t="shared" si="1"/>
        <v>9240</v>
      </c>
      <c r="G43" s="1"/>
      <c r="H43" s="1"/>
      <c r="I43" s="1"/>
      <c r="J43" s="1"/>
      <c r="K43" s="1"/>
      <c r="L43" s="1"/>
    </row>
    <row r="44" spans="1:12" x14ac:dyDescent="0.3">
      <c r="A44" s="9" t="s">
        <v>44</v>
      </c>
      <c r="B44" s="9">
        <v>15</v>
      </c>
      <c r="C44" s="11">
        <f>B6</f>
        <v>40</v>
      </c>
      <c r="D44" s="18">
        <f>B44*C44</f>
        <v>600</v>
      </c>
      <c r="E44" s="12">
        <v>1</v>
      </c>
      <c r="F44" s="18">
        <f t="shared" si="1"/>
        <v>600</v>
      </c>
      <c r="G44" s="1"/>
      <c r="H44" s="1"/>
      <c r="I44" s="1"/>
      <c r="J44" s="1"/>
      <c r="K44" s="1"/>
      <c r="L44" s="1"/>
    </row>
    <row r="45" spans="1:12" x14ac:dyDescent="0.3">
      <c r="A45" s="9" t="s">
        <v>45</v>
      </c>
      <c r="B45" s="9">
        <v>15</v>
      </c>
      <c r="C45" s="11">
        <f>B4</f>
        <v>35</v>
      </c>
      <c r="D45" s="18">
        <f>B45*C45</f>
        <v>525</v>
      </c>
      <c r="E45" s="12">
        <v>11</v>
      </c>
      <c r="F45" s="18">
        <f t="shared" si="1"/>
        <v>5775</v>
      </c>
      <c r="G45" s="1"/>
      <c r="H45" s="1"/>
      <c r="I45" s="1"/>
      <c r="J45" s="1"/>
      <c r="K45" s="1"/>
      <c r="L45" s="1"/>
    </row>
    <row r="46" spans="1:12" x14ac:dyDescent="0.3">
      <c r="A46" s="28" t="s">
        <v>21</v>
      </c>
      <c r="B46" s="9">
        <v>24</v>
      </c>
      <c r="C46" s="11">
        <f>B6</f>
        <v>40</v>
      </c>
      <c r="D46" s="18">
        <f>B46*C46</f>
        <v>960</v>
      </c>
      <c r="E46" s="12">
        <v>2</v>
      </c>
      <c r="F46" s="18">
        <f t="shared" si="1"/>
        <v>1920</v>
      </c>
      <c r="G46" s="1"/>
      <c r="H46" s="1"/>
      <c r="I46" s="1"/>
      <c r="L46" s="1"/>
    </row>
    <row r="47" spans="1:12" s="1" customFormat="1" x14ac:dyDescent="0.3">
      <c r="A47" s="62" t="s">
        <v>71</v>
      </c>
      <c r="B47" s="9"/>
      <c r="C47" s="11"/>
      <c r="D47" s="71">
        <v>300</v>
      </c>
      <c r="E47" s="12">
        <v>12</v>
      </c>
      <c r="F47" s="18">
        <f t="shared" si="1"/>
        <v>3600</v>
      </c>
    </row>
    <row r="48" spans="1:12" s="1" customFormat="1" x14ac:dyDescent="0.3">
      <c r="A48" s="62" t="s">
        <v>70</v>
      </c>
      <c r="B48" s="9">
        <v>40</v>
      </c>
      <c r="C48" s="11">
        <f>AVERAGE(B4,B6)</f>
        <v>37.5</v>
      </c>
      <c r="D48" s="71">
        <v>2000</v>
      </c>
      <c r="E48" s="12">
        <v>2</v>
      </c>
      <c r="F48" s="18">
        <f>(B48*C48*E48) +(D48*E48)</f>
        <v>7000</v>
      </c>
    </row>
    <row r="49" spans="1:12" s="1" customFormat="1" x14ac:dyDescent="0.3">
      <c r="A49" s="62" t="s">
        <v>52</v>
      </c>
      <c r="B49" s="9"/>
      <c r="C49" s="11"/>
      <c r="D49" s="71">
        <v>425</v>
      </c>
      <c r="E49" s="12">
        <v>2</v>
      </c>
      <c r="F49" s="18">
        <f>D49*E49</f>
        <v>850</v>
      </c>
    </row>
    <row r="50" spans="1:12" s="66" customFormat="1" x14ac:dyDescent="0.3">
      <c r="A50" s="80"/>
      <c r="B50" s="63"/>
      <c r="C50" s="64"/>
      <c r="D50" s="65"/>
      <c r="E50" s="63"/>
      <c r="F50" s="65"/>
    </row>
    <row r="51" spans="1:12" x14ac:dyDescent="0.3">
      <c r="A51" s="74" t="s">
        <v>75</v>
      </c>
      <c r="B51" s="17" t="s">
        <v>22</v>
      </c>
      <c r="C51" s="21" t="s">
        <v>23</v>
      </c>
      <c r="D51" s="17" t="s">
        <v>0</v>
      </c>
      <c r="E51" s="17"/>
      <c r="F51" s="21" t="s">
        <v>3</v>
      </c>
      <c r="G51" s="1"/>
      <c r="H51" s="1"/>
      <c r="I51" s="1"/>
      <c r="L51" s="1"/>
    </row>
    <row r="52" spans="1:12" x14ac:dyDescent="0.3">
      <c r="A52" s="74" t="s">
        <v>25</v>
      </c>
      <c r="B52" s="74"/>
      <c r="C52" s="75"/>
      <c r="D52" s="74">
        <v>2</v>
      </c>
      <c r="E52" s="74"/>
      <c r="F52" s="76">
        <f>C52*B52*D52</f>
        <v>0</v>
      </c>
      <c r="G52" s="1"/>
      <c r="H52" s="1"/>
      <c r="I52" s="1"/>
      <c r="L52" s="1"/>
    </row>
    <row r="53" spans="1:12" x14ac:dyDescent="0.3">
      <c r="A53" s="74" t="s">
        <v>26</v>
      </c>
      <c r="B53" s="74"/>
      <c r="C53" s="75"/>
      <c r="D53" s="74">
        <v>2</v>
      </c>
      <c r="E53" s="74"/>
      <c r="F53" s="76">
        <f>C53*B53*D53</f>
        <v>0</v>
      </c>
      <c r="G53" s="1"/>
      <c r="H53" s="1"/>
      <c r="I53" s="1"/>
      <c r="L53" s="1"/>
    </row>
    <row r="54" spans="1:12" x14ac:dyDescent="0.3">
      <c r="A54" s="74" t="s">
        <v>24</v>
      </c>
      <c r="B54" s="74"/>
      <c r="C54" s="75"/>
      <c r="D54" s="74"/>
      <c r="E54" s="74"/>
      <c r="F54" s="75"/>
      <c r="G54" s="1"/>
      <c r="H54" s="1"/>
      <c r="I54" s="1"/>
      <c r="L54" s="1"/>
    </row>
    <row r="55" spans="1:12" ht="15" thickBot="1" x14ac:dyDescent="0.35">
      <c r="A55" s="9"/>
      <c r="B55" s="9"/>
      <c r="C55" s="11"/>
      <c r="D55" s="24"/>
      <c r="E55" s="25"/>
      <c r="F55" s="51"/>
      <c r="G55" s="1"/>
      <c r="H55" s="1"/>
      <c r="I55" s="1"/>
      <c r="L55" s="1"/>
    </row>
    <row r="56" spans="1:12" ht="15" thickBot="1" x14ac:dyDescent="0.35">
      <c r="A56" s="100" t="s">
        <v>27</v>
      </c>
      <c r="B56" s="100"/>
      <c r="C56" s="100"/>
      <c r="D56" s="100"/>
      <c r="E56" s="101"/>
      <c r="F56" s="91">
        <f>SUM(F13:F17)+SUM(F19:F23)+F27+SUM(F30:F33)+SUM(F36:F37)+F39+SUM(F42:F49)</f>
        <v>251464</v>
      </c>
      <c r="G56" s="1"/>
      <c r="H56" s="1"/>
      <c r="I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I57" s="1"/>
      <c r="L57" s="1"/>
    </row>
    <row r="58" spans="1:12" ht="28.8" x14ac:dyDescent="0.3">
      <c r="A58" s="14" t="s">
        <v>79</v>
      </c>
      <c r="B58" s="15" t="s">
        <v>2</v>
      </c>
      <c r="C58" s="15" t="s">
        <v>0</v>
      </c>
      <c r="D58" s="15" t="s">
        <v>1</v>
      </c>
      <c r="E58" s="15" t="s">
        <v>4</v>
      </c>
      <c r="F58" s="15" t="s">
        <v>3</v>
      </c>
      <c r="G58" s="1"/>
      <c r="I58" s="1"/>
      <c r="J58" s="1"/>
      <c r="K58" s="1"/>
      <c r="L58" s="1"/>
    </row>
    <row r="59" spans="1:12" x14ac:dyDescent="0.3">
      <c r="A59" s="9" t="s">
        <v>9</v>
      </c>
      <c r="B59" s="29"/>
      <c r="C59" s="9">
        <v>40</v>
      </c>
      <c r="D59" s="30">
        <f>B59*C59*52</f>
        <v>0</v>
      </c>
      <c r="E59" s="31">
        <f>D59*B9</f>
        <v>0</v>
      </c>
      <c r="F59" s="30">
        <f>D59+E59</f>
        <v>0</v>
      </c>
      <c r="G59" s="1"/>
      <c r="H59" s="1"/>
      <c r="I59" s="1"/>
      <c r="J59" s="1"/>
      <c r="K59" s="1"/>
      <c r="L59" s="1"/>
    </row>
    <row r="60" spans="1:12" x14ac:dyDescent="0.3">
      <c r="A60" s="9" t="s">
        <v>10</v>
      </c>
      <c r="B60" s="29">
        <v>40</v>
      </c>
      <c r="C60" s="9">
        <v>20</v>
      </c>
      <c r="D60" s="30">
        <f>B60*C60*52</f>
        <v>41600</v>
      </c>
      <c r="E60" s="18">
        <f>D60*B9</f>
        <v>12480</v>
      </c>
      <c r="F60" s="53">
        <f>D60+E60</f>
        <v>54080</v>
      </c>
      <c r="G60" s="1"/>
      <c r="H60" s="1"/>
      <c r="I60" s="1"/>
      <c r="J60" s="1"/>
      <c r="K60" s="1"/>
      <c r="L60" s="1"/>
    </row>
    <row r="61" spans="1:12" s="1" customFormat="1" x14ac:dyDescent="0.3">
      <c r="A61" s="62" t="s">
        <v>71</v>
      </c>
      <c r="B61" s="9"/>
      <c r="C61" s="11"/>
      <c r="D61" s="71">
        <v>300</v>
      </c>
      <c r="E61" s="63"/>
      <c r="F61" s="18">
        <f>D61</f>
        <v>300</v>
      </c>
    </row>
    <row r="62" spans="1:12" s="1" customFormat="1" x14ac:dyDescent="0.3">
      <c r="A62" s="62" t="s">
        <v>70</v>
      </c>
      <c r="B62" s="9"/>
      <c r="C62" s="11"/>
      <c r="D62" s="71">
        <v>2000</v>
      </c>
      <c r="E62" s="63"/>
      <c r="F62" s="18">
        <f>D62</f>
        <v>2000</v>
      </c>
    </row>
    <row r="63" spans="1:12" s="1" customFormat="1" ht="15" thickBot="1" x14ac:dyDescent="0.35">
      <c r="A63" s="62" t="s">
        <v>52</v>
      </c>
      <c r="B63" s="9"/>
      <c r="C63" s="11"/>
      <c r="D63" s="71">
        <v>425</v>
      </c>
      <c r="E63" s="63"/>
      <c r="F63" s="18">
        <f>D63</f>
        <v>425</v>
      </c>
    </row>
    <row r="64" spans="1:12" ht="15" thickBot="1" x14ac:dyDescent="0.35">
      <c r="A64" s="100" t="s">
        <v>27</v>
      </c>
      <c r="B64" s="100"/>
      <c r="C64" s="100"/>
      <c r="D64" s="100"/>
      <c r="E64" s="101"/>
      <c r="F64" s="86">
        <f>SUM(F59:F63)</f>
        <v>56805</v>
      </c>
      <c r="G64" s="1"/>
      <c r="H64" s="1"/>
      <c r="I64" s="1"/>
      <c r="J64" s="1"/>
      <c r="K64" s="1"/>
      <c r="L64" s="1"/>
    </row>
    <row r="65" spans="1:6" x14ac:dyDescent="0.3">
      <c r="A65" s="33"/>
      <c r="B65" s="33"/>
      <c r="C65" s="33"/>
      <c r="D65" s="33"/>
      <c r="E65" s="33"/>
      <c r="F65" s="54"/>
    </row>
    <row r="66" spans="1:6" x14ac:dyDescent="0.3">
      <c r="A66" s="32" t="s">
        <v>50</v>
      </c>
      <c r="B66" s="32" t="s">
        <v>2</v>
      </c>
      <c r="C66" s="32" t="s">
        <v>0</v>
      </c>
      <c r="D66" s="32" t="s">
        <v>1</v>
      </c>
      <c r="E66" s="84"/>
      <c r="F66" s="32"/>
    </row>
    <row r="67" spans="1:6" x14ac:dyDescent="0.3">
      <c r="A67" s="33" t="s">
        <v>88</v>
      </c>
      <c r="B67" s="94">
        <v>100</v>
      </c>
      <c r="C67" s="34">
        <v>4</v>
      </c>
      <c r="D67" s="35">
        <f>B67*C67*52</f>
        <v>20800</v>
      </c>
      <c r="E67" s="55"/>
      <c r="F67" s="85">
        <f>D67</f>
        <v>20800</v>
      </c>
    </row>
    <row r="68" spans="1:6" s="1" customFormat="1" x14ac:dyDescent="0.3">
      <c r="A68" s="62" t="s">
        <v>71</v>
      </c>
      <c r="B68" s="9"/>
      <c r="C68" s="11"/>
      <c r="D68" s="71">
        <v>300</v>
      </c>
      <c r="E68" s="63"/>
      <c r="F68" s="83">
        <f>D68</f>
        <v>300</v>
      </c>
    </row>
    <row r="69" spans="1:6" s="1" customFormat="1" ht="15" thickBot="1" x14ac:dyDescent="0.35">
      <c r="A69" s="62" t="s">
        <v>70</v>
      </c>
      <c r="B69" s="9"/>
      <c r="C69" s="11"/>
      <c r="D69" s="71">
        <v>2000</v>
      </c>
      <c r="E69" s="63"/>
      <c r="F69" s="18">
        <f>D69</f>
        <v>2000</v>
      </c>
    </row>
    <row r="70" spans="1:6" ht="15" thickBot="1" x14ac:dyDescent="0.35">
      <c r="A70" s="100" t="s">
        <v>27</v>
      </c>
      <c r="B70" s="100"/>
      <c r="C70" s="100"/>
      <c r="D70" s="100"/>
      <c r="E70" s="101"/>
      <c r="F70" s="52">
        <f>SUM(F67:F69)</f>
        <v>23100</v>
      </c>
    </row>
    <row r="71" spans="1:6" x14ac:dyDescent="0.3">
      <c r="A71" s="87"/>
      <c r="B71" s="87"/>
      <c r="C71" s="87"/>
      <c r="D71" s="87"/>
      <c r="E71" s="60"/>
      <c r="F71" s="88"/>
    </row>
    <row r="72" spans="1:6" x14ac:dyDescent="0.3">
      <c r="E72" s="56" t="s">
        <v>77</v>
      </c>
      <c r="F72" s="92">
        <f>F56+F64+F70</f>
        <v>331369</v>
      </c>
    </row>
    <row r="74" spans="1:6" x14ac:dyDescent="0.3">
      <c r="E74" s="105" t="s">
        <v>78</v>
      </c>
      <c r="F74" s="106"/>
    </row>
    <row r="75" spans="1:6" x14ac:dyDescent="0.3">
      <c r="E75" s="37"/>
      <c r="F75" s="37"/>
    </row>
    <row r="76" spans="1:6" x14ac:dyDescent="0.3">
      <c r="E76" s="37" t="s">
        <v>28</v>
      </c>
      <c r="F76" s="38">
        <f>F72/2</f>
        <v>165684.5</v>
      </c>
    </row>
    <row r="77" spans="1:6" x14ac:dyDescent="0.3">
      <c r="E77" s="37" t="s">
        <v>29</v>
      </c>
      <c r="F77" s="38">
        <f>F72/3</f>
        <v>110456.33333333333</v>
      </c>
    </row>
    <row r="78" spans="1:6" x14ac:dyDescent="0.3">
      <c r="E78" s="37" t="s">
        <v>30</v>
      </c>
      <c r="F78" s="38">
        <f>F72/4</f>
        <v>82842.25</v>
      </c>
    </row>
    <row r="79" spans="1:6" x14ac:dyDescent="0.3">
      <c r="E79" s="37" t="s">
        <v>31</v>
      </c>
      <c r="F79" s="38">
        <f>F72/5</f>
        <v>66273.8</v>
      </c>
    </row>
    <row r="80" spans="1:6" x14ac:dyDescent="0.3">
      <c r="E80" s="37" t="s">
        <v>32</v>
      </c>
      <c r="F80" s="38">
        <f>F72/6</f>
        <v>55228.166666666664</v>
      </c>
    </row>
    <row r="81" spans="1:6" x14ac:dyDescent="0.3">
      <c r="C81" s="1"/>
      <c r="E81" s="37" t="s">
        <v>33</v>
      </c>
      <c r="F81" s="38">
        <f>F72/7</f>
        <v>47338.428571428572</v>
      </c>
    </row>
    <row r="83" spans="1:6" x14ac:dyDescent="0.3">
      <c r="A83" s="40" t="s">
        <v>51</v>
      </c>
    </row>
    <row r="84" spans="1:6" x14ac:dyDescent="0.3">
      <c r="A84" s="58" t="s">
        <v>54</v>
      </c>
    </row>
    <row r="90" spans="1:6" x14ac:dyDescent="0.3">
      <c r="D90" s="57"/>
    </row>
  </sheetData>
  <mergeCells count="5">
    <mergeCell ref="A1:F1"/>
    <mergeCell ref="A56:E56"/>
    <mergeCell ref="A64:E64"/>
    <mergeCell ref="A70:E70"/>
    <mergeCell ref="E74:F74"/>
  </mergeCells>
  <hyperlinks>
    <hyperlink ref="A84" r:id="rId1" xr:uid="{00000000-0004-0000-0300-000000000000}"/>
  </hyperlinks>
  <pageMargins left="0.25" right="0.25" top="0.75" bottom="0.75" header="0.3" footer="0.3"/>
  <pageSetup scale="65" fitToHeight="0" orientation="landscape" horizontalDpi="360" verticalDpi="360" r:id="rId2"/>
  <headerFooter>
    <oddHeader>&amp;C&amp;"-,Bold"&amp;12Template SANE Personnel Expenses Budget for Staffing and On-Call Model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5"/>
  <sheetViews>
    <sheetView view="pageLayout" topLeftCell="A43" zoomScale="120" zoomScaleNormal="100" zoomScalePageLayoutView="120" workbookViewId="0">
      <selection activeCell="F61" sqref="F61"/>
    </sheetView>
  </sheetViews>
  <sheetFormatPr defaultColWidth="8.77734375" defaultRowHeight="14.4" x14ac:dyDescent="0.3"/>
  <cols>
    <col min="1" max="1" width="74.77734375" style="1" bestFit="1" customWidth="1"/>
    <col min="2" max="2" width="10.21875" style="1" bestFit="1" customWidth="1"/>
    <col min="3" max="3" width="13.5546875" style="1" bestFit="1" customWidth="1"/>
    <col min="4" max="4" width="16.77734375" style="1" bestFit="1" customWidth="1"/>
    <col min="5" max="5" width="15.21875" style="1" bestFit="1" customWidth="1"/>
    <col min="6" max="6" width="12.5546875" style="1" bestFit="1" customWidth="1"/>
    <col min="7" max="7" width="3.77734375" style="1" customWidth="1"/>
    <col min="8" max="16384" width="8.77734375" style="1"/>
  </cols>
  <sheetData>
    <row r="1" spans="1:7" x14ac:dyDescent="0.3">
      <c r="A1" s="98" t="s">
        <v>49</v>
      </c>
      <c r="B1" s="99"/>
      <c r="C1" s="99"/>
      <c r="D1" s="99"/>
      <c r="E1" s="99"/>
      <c r="F1" s="99"/>
    </row>
    <row r="2" spans="1:7" x14ac:dyDescent="0.3">
      <c r="A2" s="99"/>
      <c r="B2" s="99"/>
      <c r="C2" s="99"/>
      <c r="D2" s="99"/>
      <c r="E2" s="99"/>
      <c r="F2" s="99"/>
    </row>
    <row r="3" spans="1:7" x14ac:dyDescent="0.3">
      <c r="A3" s="59"/>
      <c r="B3" s="59"/>
      <c r="C3" s="59"/>
      <c r="D3" s="59"/>
      <c r="E3" s="59"/>
      <c r="F3" s="59"/>
    </row>
    <row r="4" spans="1:7" x14ac:dyDescent="0.3">
      <c r="B4" s="9" t="s">
        <v>55</v>
      </c>
      <c r="C4" s="2"/>
      <c r="D4" s="2"/>
    </row>
    <row r="5" spans="1:7" x14ac:dyDescent="0.3">
      <c r="A5" s="4" t="s">
        <v>14</v>
      </c>
      <c r="B5" s="10">
        <v>40</v>
      </c>
      <c r="C5" s="3"/>
      <c r="D5" s="3"/>
    </row>
    <row r="6" spans="1:7" x14ac:dyDescent="0.3">
      <c r="A6" s="4" t="s">
        <v>5</v>
      </c>
      <c r="B6" s="11">
        <f>B5*1.5</f>
        <v>60</v>
      </c>
      <c r="C6" s="3"/>
      <c r="D6" s="3"/>
    </row>
    <row r="7" spans="1:7" x14ac:dyDescent="0.3">
      <c r="A7" s="4" t="s">
        <v>7</v>
      </c>
      <c r="B7" s="10">
        <v>10</v>
      </c>
      <c r="C7" s="3"/>
      <c r="D7" s="3"/>
    </row>
    <row r="8" spans="1:7" x14ac:dyDescent="0.3">
      <c r="A8" s="4" t="s">
        <v>6</v>
      </c>
      <c r="B8" s="12">
        <v>120</v>
      </c>
      <c r="C8" s="2"/>
      <c r="D8" s="2"/>
    </row>
    <row r="9" spans="1:7" x14ac:dyDescent="0.3">
      <c r="A9" s="4" t="s">
        <v>8</v>
      </c>
      <c r="B9" s="13">
        <v>0.3</v>
      </c>
      <c r="C9" s="8"/>
      <c r="D9" s="8"/>
    </row>
    <row r="10" spans="1:7" x14ac:dyDescent="0.3">
      <c r="B10" s="2"/>
    </row>
    <row r="11" spans="1:7" x14ac:dyDescent="0.3">
      <c r="A11" s="102" t="s">
        <v>56</v>
      </c>
      <c r="B11" s="103"/>
      <c r="C11" s="103"/>
      <c r="D11" s="103"/>
      <c r="E11" s="103"/>
      <c r="F11" s="104"/>
    </row>
    <row r="12" spans="1:7" x14ac:dyDescent="0.3">
      <c r="A12" s="16" t="s">
        <v>72</v>
      </c>
      <c r="B12" s="17" t="s">
        <v>0</v>
      </c>
      <c r="C12" s="17" t="s">
        <v>1</v>
      </c>
      <c r="D12" s="17" t="s">
        <v>13</v>
      </c>
      <c r="E12" s="17" t="s">
        <v>11</v>
      </c>
      <c r="F12" s="17" t="s">
        <v>3</v>
      </c>
    </row>
    <row r="13" spans="1:7" x14ac:dyDescent="0.3">
      <c r="A13" s="9" t="s">
        <v>58</v>
      </c>
      <c r="B13" s="9">
        <v>40</v>
      </c>
      <c r="C13" s="11">
        <f>B5</f>
        <v>40</v>
      </c>
      <c r="D13" s="18">
        <f>B13*C13</f>
        <v>1600</v>
      </c>
      <c r="E13" s="12">
        <v>7</v>
      </c>
      <c r="F13" s="18">
        <f t="shared" ref="F13:F23" si="0">D13*E13</f>
        <v>11200</v>
      </c>
    </row>
    <row r="14" spans="1:7" customFormat="1" x14ac:dyDescent="0.3">
      <c r="A14" s="9" t="s">
        <v>59</v>
      </c>
      <c r="B14" s="9"/>
      <c r="C14" s="11"/>
      <c r="D14" s="19">
        <v>500</v>
      </c>
      <c r="E14" s="12">
        <v>7</v>
      </c>
      <c r="F14" s="18">
        <f t="shared" si="0"/>
        <v>3500</v>
      </c>
      <c r="G14" s="1"/>
    </row>
    <row r="15" spans="1:7" customFormat="1" x14ac:dyDescent="0.3">
      <c r="A15" s="61" t="s">
        <v>57</v>
      </c>
      <c r="B15" s="9"/>
      <c r="C15" s="11"/>
      <c r="D15" s="65">
        <v>500</v>
      </c>
      <c r="E15" s="12">
        <v>7</v>
      </c>
      <c r="F15" s="18">
        <f>D15*E15</f>
        <v>3500</v>
      </c>
      <c r="G15" s="1"/>
    </row>
    <row r="16" spans="1:7" x14ac:dyDescent="0.3">
      <c r="A16" s="9" t="s">
        <v>60</v>
      </c>
      <c r="B16" s="61">
        <v>80</v>
      </c>
      <c r="C16" s="11">
        <f>B5</f>
        <v>40</v>
      </c>
      <c r="D16" s="18">
        <f>B16*C16</f>
        <v>3200</v>
      </c>
      <c r="E16" s="12">
        <v>7</v>
      </c>
      <c r="F16" s="18">
        <f t="shared" si="0"/>
        <v>22400</v>
      </c>
    </row>
    <row r="17" spans="1:7" customFormat="1" x14ac:dyDescent="0.3">
      <c r="A17" s="9" t="s">
        <v>47</v>
      </c>
      <c r="B17" s="9"/>
      <c r="C17" s="11"/>
      <c r="D17" s="19">
        <v>200</v>
      </c>
      <c r="E17" s="12">
        <v>7</v>
      </c>
      <c r="F17" s="18">
        <f t="shared" si="0"/>
        <v>1400</v>
      </c>
      <c r="G17" s="1"/>
    </row>
    <row r="18" spans="1:7" s="67" customFormat="1" x14ac:dyDescent="0.3">
      <c r="A18" s="20" t="s">
        <v>73</v>
      </c>
      <c r="B18" s="17"/>
      <c r="C18" s="21"/>
      <c r="D18" s="22"/>
      <c r="E18" s="17"/>
      <c r="F18" s="22"/>
      <c r="G18" s="66"/>
    </row>
    <row r="19" spans="1:7" x14ac:dyDescent="0.3">
      <c r="A19" s="9" t="s">
        <v>61</v>
      </c>
      <c r="B19" s="9">
        <v>40</v>
      </c>
      <c r="C19" s="11">
        <f>B5</f>
        <v>40</v>
      </c>
      <c r="D19" s="18">
        <f>B19*C19</f>
        <v>1600</v>
      </c>
      <c r="E19" s="12">
        <v>7</v>
      </c>
      <c r="F19" s="18">
        <f t="shared" si="0"/>
        <v>11200</v>
      </c>
    </row>
    <row r="20" spans="1:7" customFormat="1" x14ac:dyDescent="0.3">
      <c r="A20" s="9" t="s">
        <v>62</v>
      </c>
      <c r="B20" s="9"/>
      <c r="C20" s="11"/>
      <c r="D20" s="19">
        <v>500</v>
      </c>
      <c r="E20" s="12">
        <v>7</v>
      </c>
      <c r="F20" s="18">
        <f t="shared" si="0"/>
        <v>3500</v>
      </c>
      <c r="G20" s="1"/>
    </row>
    <row r="21" spans="1:7" customFormat="1" x14ac:dyDescent="0.3">
      <c r="A21" s="61" t="s">
        <v>63</v>
      </c>
      <c r="B21" s="9"/>
      <c r="C21" s="11"/>
      <c r="D21" s="65">
        <v>600</v>
      </c>
      <c r="E21" s="12">
        <v>7</v>
      </c>
      <c r="F21" s="18">
        <f>D21*E21</f>
        <v>4200</v>
      </c>
      <c r="G21" s="1"/>
    </row>
    <row r="22" spans="1:7" x14ac:dyDescent="0.3">
      <c r="A22" s="9" t="s">
        <v>64</v>
      </c>
      <c r="B22" s="61">
        <v>100</v>
      </c>
      <c r="C22" s="11">
        <f>B5</f>
        <v>40</v>
      </c>
      <c r="D22" s="18">
        <f>B22*C22</f>
        <v>4000</v>
      </c>
      <c r="E22" s="12">
        <v>7</v>
      </c>
      <c r="F22" s="18">
        <f t="shared" si="0"/>
        <v>28000</v>
      </c>
    </row>
    <row r="23" spans="1:7" customFormat="1" x14ac:dyDescent="0.3">
      <c r="A23" s="9" t="s">
        <v>65</v>
      </c>
      <c r="B23" s="9"/>
      <c r="C23" s="11"/>
      <c r="D23" s="19">
        <v>200</v>
      </c>
      <c r="E23" s="12">
        <v>7</v>
      </c>
      <c r="F23" s="18">
        <f t="shared" si="0"/>
        <v>1400</v>
      </c>
      <c r="G23" s="1"/>
    </row>
    <row r="24" spans="1:7" s="67" customFormat="1" ht="57.6" x14ac:dyDescent="0.3">
      <c r="A24" s="62" t="s">
        <v>87</v>
      </c>
      <c r="B24" s="63"/>
      <c r="C24" s="64"/>
      <c r="D24" s="65"/>
      <c r="E24" s="63"/>
      <c r="F24" s="96">
        <v>40000</v>
      </c>
      <c r="G24" s="66"/>
    </row>
    <row r="25" spans="1:7" s="67" customFormat="1" x14ac:dyDescent="0.3">
      <c r="A25" s="63"/>
      <c r="B25" s="63"/>
      <c r="C25" s="64"/>
      <c r="D25" s="65"/>
      <c r="E25" s="63"/>
      <c r="F25" s="65"/>
      <c r="G25" s="66"/>
    </row>
    <row r="26" spans="1:7" s="2" customFormat="1" x14ac:dyDescent="0.3">
      <c r="A26" s="20" t="s">
        <v>74</v>
      </c>
      <c r="B26" s="17" t="s">
        <v>16</v>
      </c>
      <c r="C26" s="21" t="s">
        <v>0</v>
      </c>
      <c r="D26" s="22" t="s">
        <v>1</v>
      </c>
      <c r="E26" s="17"/>
      <c r="F26" s="22"/>
    </row>
    <row r="27" spans="1:7" x14ac:dyDescent="0.3">
      <c r="A27" s="9" t="s">
        <v>15</v>
      </c>
      <c r="B27" s="9">
        <f>B8</f>
        <v>120</v>
      </c>
      <c r="C27" s="23">
        <v>6</v>
      </c>
      <c r="D27" s="24">
        <f>B6</f>
        <v>60</v>
      </c>
      <c r="E27" s="25"/>
      <c r="F27" s="18">
        <f>B27*C27*D27</f>
        <v>43200</v>
      </c>
    </row>
    <row r="28" spans="1:7" x14ac:dyDescent="0.3">
      <c r="A28" s="61" t="s">
        <v>67</v>
      </c>
      <c r="B28" s="9">
        <f>B8</f>
        <v>120</v>
      </c>
      <c r="C28" s="27">
        <v>6</v>
      </c>
      <c r="D28" s="24">
        <f>B5</f>
        <v>40</v>
      </c>
      <c r="E28" s="25"/>
      <c r="F28" s="18">
        <f>B28*C28*D28</f>
        <v>28800</v>
      </c>
    </row>
    <row r="29" spans="1:7" x14ac:dyDescent="0.3">
      <c r="A29" s="9" t="s">
        <v>66</v>
      </c>
      <c r="B29" s="9">
        <f>B8</f>
        <v>120</v>
      </c>
      <c r="C29" s="26">
        <v>8760</v>
      </c>
      <c r="D29" s="24">
        <f>B7</f>
        <v>10</v>
      </c>
      <c r="E29" s="25"/>
      <c r="F29" s="18">
        <f>C29*D29</f>
        <v>87600</v>
      </c>
    </row>
    <row r="30" spans="1:7" x14ac:dyDescent="0.3">
      <c r="A30" s="61" t="s">
        <v>69</v>
      </c>
      <c r="B30" s="9">
        <f>B8</f>
        <v>120</v>
      </c>
      <c r="C30" s="26">
        <v>8760</v>
      </c>
      <c r="D30" s="24">
        <f>B7</f>
        <v>10</v>
      </c>
      <c r="E30" s="25"/>
      <c r="F30" s="18">
        <f>C30*D30</f>
        <v>87600</v>
      </c>
    </row>
    <row r="31" spans="1:7" x14ac:dyDescent="0.3">
      <c r="A31" s="9" t="s">
        <v>18</v>
      </c>
      <c r="B31" s="9">
        <f>B8</f>
        <v>120</v>
      </c>
      <c r="C31" s="11"/>
      <c r="D31" s="10">
        <v>150</v>
      </c>
      <c r="E31" s="25"/>
      <c r="F31" s="18">
        <f>B31*D31</f>
        <v>18000</v>
      </c>
    </row>
    <row r="32" spans="1:7" x14ac:dyDescent="0.3">
      <c r="A32" s="74" t="s">
        <v>17</v>
      </c>
      <c r="B32" s="9">
        <f>B8</f>
        <v>120</v>
      </c>
      <c r="C32" s="26">
        <v>1</v>
      </c>
      <c r="D32" s="24">
        <f>B5</f>
        <v>40</v>
      </c>
      <c r="E32" s="25"/>
      <c r="F32" s="18">
        <f>B32*C32*D32</f>
        <v>4800</v>
      </c>
    </row>
    <row r="33" spans="1:6" x14ac:dyDescent="0.3">
      <c r="A33" s="61" t="s">
        <v>68</v>
      </c>
      <c r="B33" s="9">
        <f>B8</f>
        <v>120</v>
      </c>
      <c r="C33" s="69">
        <v>6</v>
      </c>
      <c r="D33" s="24">
        <f>B5</f>
        <v>40</v>
      </c>
      <c r="E33" s="61">
        <v>0.1</v>
      </c>
      <c r="F33" s="18">
        <f>B33*C33*D33*E33</f>
        <v>2880</v>
      </c>
    </row>
    <row r="34" spans="1:6" s="66" customFormat="1" x14ac:dyDescent="0.3">
      <c r="A34" s="63"/>
      <c r="B34" s="63"/>
      <c r="C34" s="72"/>
      <c r="D34" s="64"/>
      <c r="E34" s="63"/>
      <c r="F34" s="65"/>
    </row>
    <row r="35" spans="1:6" x14ac:dyDescent="0.3">
      <c r="A35" s="20" t="s">
        <v>12</v>
      </c>
      <c r="B35" s="17" t="s">
        <v>0</v>
      </c>
      <c r="C35" s="21" t="s">
        <v>1</v>
      </c>
      <c r="D35" s="21" t="s">
        <v>13</v>
      </c>
      <c r="E35" s="17" t="s">
        <v>11</v>
      </c>
      <c r="F35" s="22"/>
    </row>
    <row r="36" spans="1:6" x14ac:dyDescent="0.3">
      <c r="A36" s="9" t="s">
        <v>19</v>
      </c>
      <c r="B36" s="9">
        <f>2*12</f>
        <v>24</v>
      </c>
      <c r="C36" s="11">
        <f>B5</f>
        <v>40</v>
      </c>
      <c r="D36" s="18">
        <f>B36*C36</f>
        <v>960</v>
      </c>
      <c r="E36" s="12">
        <v>20</v>
      </c>
      <c r="F36" s="18">
        <f>D36*E36</f>
        <v>19200</v>
      </c>
    </row>
    <row r="37" spans="1:6" x14ac:dyDescent="0.3">
      <c r="A37" s="9" t="s">
        <v>20</v>
      </c>
      <c r="B37" s="9">
        <v>15</v>
      </c>
      <c r="C37" s="11">
        <f>B5</f>
        <v>40</v>
      </c>
      <c r="D37" s="18">
        <f>B37*C37</f>
        <v>600</v>
      </c>
      <c r="E37" s="12">
        <v>20</v>
      </c>
      <c r="F37" s="18">
        <f>D37*E37</f>
        <v>12000</v>
      </c>
    </row>
    <row r="38" spans="1:6" x14ac:dyDescent="0.3">
      <c r="A38" s="28" t="s">
        <v>76</v>
      </c>
      <c r="B38" s="9">
        <v>24</v>
      </c>
      <c r="C38" s="11">
        <f>B5</f>
        <v>40</v>
      </c>
      <c r="D38" s="18">
        <f>B38*C38</f>
        <v>960</v>
      </c>
      <c r="E38" s="12">
        <v>2</v>
      </c>
      <c r="F38" s="18">
        <f>D38*E38</f>
        <v>1920</v>
      </c>
    </row>
    <row r="39" spans="1:6" x14ac:dyDescent="0.3">
      <c r="A39" s="62" t="s">
        <v>71</v>
      </c>
      <c r="B39" s="9"/>
      <c r="C39" s="11"/>
      <c r="D39" s="71">
        <v>300</v>
      </c>
      <c r="E39" s="12">
        <v>20</v>
      </c>
      <c r="F39" s="18">
        <f>D39*E39</f>
        <v>6000</v>
      </c>
    </row>
    <row r="40" spans="1:6" x14ac:dyDescent="0.3">
      <c r="A40" s="62" t="s">
        <v>70</v>
      </c>
      <c r="B40" s="9">
        <v>40</v>
      </c>
      <c r="C40" s="11">
        <f>B5</f>
        <v>40</v>
      </c>
      <c r="D40" s="71">
        <v>2000</v>
      </c>
      <c r="E40" s="12">
        <v>4</v>
      </c>
      <c r="F40" s="18">
        <f>(B40*C40*E40) +(D40*E40)</f>
        <v>14400</v>
      </c>
    </row>
    <row r="41" spans="1:6" x14ac:dyDescent="0.3">
      <c r="A41" s="62" t="s">
        <v>52</v>
      </c>
      <c r="B41" s="9"/>
      <c r="C41" s="11"/>
      <c r="D41" s="71">
        <v>425</v>
      </c>
      <c r="E41" s="12">
        <v>4</v>
      </c>
      <c r="F41" s="18">
        <f>D41*E41</f>
        <v>1700</v>
      </c>
    </row>
    <row r="42" spans="1:6" x14ac:dyDescent="0.3">
      <c r="A42" s="73"/>
      <c r="B42" s="17"/>
      <c r="C42" s="21"/>
      <c r="D42" s="22"/>
      <c r="E42" s="17"/>
      <c r="F42" s="22"/>
    </row>
    <row r="43" spans="1:6" x14ac:dyDescent="0.3">
      <c r="A43" s="74" t="s">
        <v>75</v>
      </c>
      <c r="B43" s="74" t="s">
        <v>22</v>
      </c>
      <c r="C43" s="75" t="s">
        <v>23</v>
      </c>
      <c r="D43" s="74" t="s">
        <v>0</v>
      </c>
      <c r="E43" s="74"/>
      <c r="F43" s="75" t="s">
        <v>3</v>
      </c>
    </row>
    <row r="44" spans="1:6" x14ac:dyDescent="0.3">
      <c r="A44" s="74" t="s">
        <v>25</v>
      </c>
      <c r="B44" s="74"/>
      <c r="C44" s="75"/>
      <c r="D44" s="74">
        <v>2</v>
      </c>
      <c r="E44" s="74"/>
      <c r="F44" s="76">
        <f>C44*B44*D44</f>
        <v>0</v>
      </c>
    </row>
    <row r="45" spans="1:6" x14ac:dyDescent="0.3">
      <c r="A45" s="74" t="s">
        <v>26</v>
      </c>
      <c r="B45" s="74"/>
      <c r="C45" s="75"/>
      <c r="D45" s="74">
        <v>2</v>
      </c>
      <c r="E45" s="74"/>
      <c r="F45" s="76">
        <f>B45*C45*D45</f>
        <v>0</v>
      </c>
    </row>
    <row r="46" spans="1:6" ht="15" thickBot="1" x14ac:dyDescent="0.35">
      <c r="A46" s="74" t="s">
        <v>24</v>
      </c>
      <c r="B46" s="74"/>
      <c r="C46" s="75"/>
      <c r="D46" s="74"/>
      <c r="E46" s="74"/>
      <c r="F46" s="75"/>
    </row>
    <row r="47" spans="1:6" ht="15" thickBot="1" x14ac:dyDescent="0.35">
      <c r="A47" s="100" t="s">
        <v>27</v>
      </c>
      <c r="B47" s="100"/>
      <c r="C47" s="100"/>
      <c r="D47" s="100"/>
      <c r="E47" s="101"/>
      <c r="F47" s="52">
        <f>SUM(F13:F17)+SUM(F19:F24)+SUM(F27:F33)+SUM(F36:F41)</f>
        <v>458400</v>
      </c>
    </row>
    <row r="49" spans="1:6" ht="28.8" x14ac:dyDescent="0.3">
      <c r="A49" s="14" t="s">
        <v>53</v>
      </c>
      <c r="B49" s="15" t="s">
        <v>2</v>
      </c>
      <c r="C49" s="15" t="s">
        <v>0</v>
      </c>
      <c r="D49" s="15" t="s">
        <v>1</v>
      </c>
      <c r="E49" s="15" t="s">
        <v>4</v>
      </c>
      <c r="F49" s="15" t="s">
        <v>3</v>
      </c>
    </row>
    <row r="50" spans="1:6" x14ac:dyDescent="0.3">
      <c r="A50" s="9" t="s">
        <v>9</v>
      </c>
      <c r="B50" s="95">
        <v>50</v>
      </c>
      <c r="C50" s="9">
        <v>40</v>
      </c>
      <c r="D50" s="30">
        <f>B50*C50*52</f>
        <v>104000</v>
      </c>
      <c r="E50" s="31">
        <f>D50*B9</f>
        <v>31200</v>
      </c>
      <c r="F50" s="30">
        <f>D50+E50</f>
        <v>135200</v>
      </c>
    </row>
    <row r="51" spans="1:6" x14ac:dyDescent="0.3">
      <c r="A51" s="9" t="s">
        <v>10</v>
      </c>
      <c r="B51" s="29"/>
      <c r="C51" s="9">
        <v>20</v>
      </c>
      <c r="D51" s="30">
        <f>B51*C51*52</f>
        <v>0</v>
      </c>
      <c r="E51" s="18">
        <f>D51*B9</f>
        <v>0</v>
      </c>
      <c r="F51" s="53">
        <f>D51+E51</f>
        <v>0</v>
      </c>
    </row>
    <row r="52" spans="1:6" x14ac:dyDescent="0.3">
      <c r="A52" s="62" t="s">
        <v>71</v>
      </c>
      <c r="B52" s="9"/>
      <c r="C52" s="11"/>
      <c r="D52" s="71">
        <v>300</v>
      </c>
      <c r="E52" s="63"/>
      <c r="F52" s="18">
        <f>D52</f>
        <v>300</v>
      </c>
    </row>
    <row r="53" spans="1:6" x14ac:dyDescent="0.3">
      <c r="A53" s="62" t="s">
        <v>70</v>
      </c>
      <c r="B53" s="9"/>
      <c r="C53" s="11"/>
      <c r="D53" s="71">
        <v>2000</v>
      </c>
      <c r="E53" s="63"/>
      <c r="F53" s="18">
        <f>D53</f>
        <v>2000</v>
      </c>
    </row>
    <row r="54" spans="1:6" ht="15" thickBot="1" x14ac:dyDescent="0.35">
      <c r="A54" s="62" t="s">
        <v>52</v>
      </c>
      <c r="B54" s="9"/>
      <c r="C54" s="11"/>
      <c r="D54" s="71">
        <v>425</v>
      </c>
      <c r="E54" s="63"/>
      <c r="F54" s="18">
        <f>D54</f>
        <v>425</v>
      </c>
    </row>
    <row r="55" spans="1:6" ht="15" thickBot="1" x14ac:dyDescent="0.35">
      <c r="A55" s="100" t="s">
        <v>27</v>
      </c>
      <c r="B55" s="100"/>
      <c r="C55" s="100"/>
      <c r="D55" s="100"/>
      <c r="E55" s="101"/>
      <c r="F55" s="52">
        <f>SUM(F50:F54)</f>
        <v>137925</v>
      </c>
    </row>
    <row r="57" spans="1:6" x14ac:dyDescent="0.3">
      <c r="A57" s="32" t="s">
        <v>48</v>
      </c>
      <c r="B57" s="32" t="s">
        <v>2</v>
      </c>
      <c r="C57" s="32" t="s">
        <v>0</v>
      </c>
      <c r="D57" s="32" t="s">
        <v>1</v>
      </c>
      <c r="E57" s="84"/>
      <c r="F57" s="32"/>
    </row>
    <row r="58" spans="1:6" x14ac:dyDescent="0.3">
      <c r="A58" s="33" t="s">
        <v>88</v>
      </c>
      <c r="B58" s="94">
        <v>110</v>
      </c>
      <c r="C58" s="34">
        <v>8</v>
      </c>
      <c r="D58" s="35">
        <f>B58*C58*52</f>
        <v>45760</v>
      </c>
      <c r="E58" s="55"/>
      <c r="F58" s="85">
        <f>D58</f>
        <v>45760</v>
      </c>
    </row>
    <row r="59" spans="1:6" x14ac:dyDescent="0.3">
      <c r="A59" s="62" t="s">
        <v>71</v>
      </c>
      <c r="B59" s="9"/>
      <c r="C59" s="11"/>
      <c r="D59" s="71">
        <v>300</v>
      </c>
      <c r="E59" s="63"/>
      <c r="F59" s="83">
        <f>D59</f>
        <v>300</v>
      </c>
    </row>
    <row r="60" spans="1:6" ht="15" thickBot="1" x14ac:dyDescent="0.35">
      <c r="A60" s="62" t="s">
        <v>70</v>
      </c>
      <c r="B60" s="9"/>
      <c r="C60" s="11"/>
      <c r="D60" s="71">
        <v>2000</v>
      </c>
      <c r="E60" s="63"/>
      <c r="F60" s="18">
        <f>D60</f>
        <v>2000</v>
      </c>
    </row>
    <row r="61" spans="1:6" ht="15" thickBot="1" x14ac:dyDescent="0.35">
      <c r="A61" s="100" t="s">
        <v>27</v>
      </c>
      <c r="B61" s="100"/>
      <c r="C61" s="100"/>
      <c r="D61" s="100"/>
      <c r="E61" s="101"/>
      <c r="F61" s="52">
        <f>SUM(F58:F60)</f>
        <v>48060</v>
      </c>
    </row>
    <row r="63" spans="1:6" x14ac:dyDescent="0.3">
      <c r="E63" s="56" t="s">
        <v>77</v>
      </c>
      <c r="F63" s="36">
        <f>F47+F55+F61</f>
        <v>644385</v>
      </c>
    </row>
    <row r="65" spans="1:6" x14ac:dyDescent="0.3">
      <c r="C65" s="4"/>
      <c r="E65" s="105" t="s">
        <v>78</v>
      </c>
      <c r="F65" s="106"/>
    </row>
    <row r="66" spans="1:6" x14ac:dyDescent="0.3">
      <c r="A66" s="6"/>
      <c r="E66" s="37"/>
      <c r="F66" s="37"/>
    </row>
    <row r="67" spans="1:6" x14ac:dyDescent="0.3">
      <c r="A67" s="6"/>
      <c r="E67" s="37" t="s">
        <v>28</v>
      </c>
      <c r="F67" s="38">
        <f>F63/2</f>
        <v>322192.5</v>
      </c>
    </row>
    <row r="68" spans="1:6" x14ac:dyDescent="0.3">
      <c r="E68" s="37" t="s">
        <v>29</v>
      </c>
      <c r="F68" s="38">
        <f>F63/3</f>
        <v>214795</v>
      </c>
    </row>
    <row r="69" spans="1:6" x14ac:dyDescent="0.3">
      <c r="E69" s="37" t="s">
        <v>30</v>
      </c>
      <c r="F69" s="38">
        <f>F63/4</f>
        <v>161096.25</v>
      </c>
    </row>
    <row r="70" spans="1:6" x14ac:dyDescent="0.3">
      <c r="A70" s="97"/>
      <c r="E70" s="37" t="s">
        <v>31</v>
      </c>
      <c r="F70" s="38">
        <f>F63/5</f>
        <v>128877</v>
      </c>
    </row>
    <row r="71" spans="1:6" x14ac:dyDescent="0.3">
      <c r="A71" s="97"/>
      <c r="E71" s="37" t="s">
        <v>32</v>
      </c>
      <c r="F71" s="38">
        <f>F63/6</f>
        <v>107397.5</v>
      </c>
    </row>
    <row r="72" spans="1:6" x14ac:dyDescent="0.3">
      <c r="A72" s="97"/>
      <c r="E72" s="37" t="s">
        <v>33</v>
      </c>
      <c r="F72" s="38">
        <f>F63/7</f>
        <v>92055</v>
      </c>
    </row>
    <row r="74" spans="1:6" x14ac:dyDescent="0.3">
      <c r="A74" s="40" t="s">
        <v>51</v>
      </c>
    </row>
    <row r="75" spans="1:6" x14ac:dyDescent="0.3">
      <c r="A75" s="58" t="s">
        <v>54</v>
      </c>
    </row>
  </sheetData>
  <mergeCells count="7">
    <mergeCell ref="A70:A72"/>
    <mergeCell ref="A1:F2"/>
    <mergeCell ref="A11:F11"/>
    <mergeCell ref="A47:E47"/>
    <mergeCell ref="A55:E55"/>
    <mergeCell ref="A61:E61"/>
    <mergeCell ref="E65:F65"/>
  </mergeCells>
  <hyperlinks>
    <hyperlink ref="A75" r:id="rId1" xr:uid="{00000000-0004-0000-0400-000000000000}"/>
  </hyperlinks>
  <pageMargins left="0.25" right="0.25" top="0.75" bottom="0.75" header="0.3" footer="0.3"/>
  <pageSetup scale="91" fitToHeight="0" orientation="landscape" horizontalDpi="360" verticalDpi="360" r:id="rId2"/>
  <headerFooter>
    <oddHeader>&amp;C&amp;"-,Bold"&amp;12Template SANE Personnel Expenses Budget for On-Call Model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0"/>
  <sheetViews>
    <sheetView view="pageLayout" topLeftCell="A53" zoomScale="120" zoomScaleNormal="100" zoomScalePageLayoutView="120" workbookViewId="0">
      <selection activeCell="F70" sqref="F70"/>
    </sheetView>
  </sheetViews>
  <sheetFormatPr defaultRowHeight="14.4" x14ac:dyDescent="0.3"/>
  <cols>
    <col min="1" max="1" width="77.21875" bestFit="1" customWidth="1"/>
    <col min="2" max="2" width="17.21875" customWidth="1"/>
    <col min="3" max="3" width="17" bestFit="1" customWidth="1"/>
    <col min="4" max="4" width="15" bestFit="1" customWidth="1"/>
    <col min="5" max="5" width="14.5546875" bestFit="1" customWidth="1"/>
    <col min="6" max="6" width="11.77734375" bestFit="1" customWidth="1"/>
    <col min="7" max="7" width="3.44140625" customWidth="1"/>
    <col min="8" max="8" width="11.21875" bestFit="1" customWidth="1"/>
    <col min="9" max="9" width="4.77734375" customWidth="1"/>
    <col min="10" max="10" width="11.21875" customWidth="1"/>
  </cols>
  <sheetData>
    <row r="1" spans="1:12" ht="45.75" customHeight="1" x14ac:dyDescent="0.3">
      <c r="A1" s="107" t="s">
        <v>49</v>
      </c>
      <c r="B1" s="107"/>
      <c r="C1" s="107"/>
      <c r="D1" s="107"/>
      <c r="E1" s="107"/>
      <c r="F1" s="107"/>
      <c r="G1" s="6"/>
      <c r="H1" s="6"/>
      <c r="I1" s="6"/>
      <c r="J1" s="6"/>
      <c r="K1" s="1"/>
      <c r="L1" s="1"/>
    </row>
    <row r="2" spans="1:12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1"/>
      <c r="L2" s="1"/>
    </row>
    <row r="3" spans="1:12" x14ac:dyDescent="0.3">
      <c r="A3" s="1"/>
      <c r="B3" s="68" t="s">
        <v>55</v>
      </c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 x14ac:dyDescent="0.3">
      <c r="A4" s="4" t="s">
        <v>14</v>
      </c>
      <c r="B4" s="10">
        <v>40</v>
      </c>
      <c r="C4" s="3"/>
      <c r="D4" s="3"/>
      <c r="E4" s="1"/>
      <c r="F4" s="1"/>
      <c r="G4" s="1"/>
      <c r="H4" s="1"/>
      <c r="I4" s="1"/>
      <c r="J4" s="1"/>
      <c r="K4" s="1"/>
      <c r="L4" s="1"/>
    </row>
    <row r="5" spans="1:12" x14ac:dyDescent="0.3">
      <c r="A5" s="4" t="s">
        <v>5</v>
      </c>
      <c r="B5" s="11">
        <f>B4*1.5</f>
        <v>60</v>
      </c>
      <c r="C5" s="3"/>
      <c r="D5" s="3"/>
      <c r="E5" s="1"/>
      <c r="F5" s="1"/>
      <c r="G5" s="1"/>
      <c r="H5" s="1"/>
      <c r="I5" s="1"/>
      <c r="J5" s="1"/>
      <c r="K5" s="1"/>
      <c r="L5" s="1"/>
    </row>
    <row r="6" spans="1:12" x14ac:dyDescent="0.3">
      <c r="A6" s="4" t="s">
        <v>34</v>
      </c>
      <c r="B6" s="10">
        <v>45</v>
      </c>
      <c r="C6" s="3"/>
      <c r="D6" s="3"/>
      <c r="E6" s="1"/>
      <c r="F6" s="1"/>
      <c r="G6" s="1"/>
      <c r="H6" s="1"/>
      <c r="I6" s="1"/>
      <c r="J6" s="1"/>
      <c r="K6" s="1"/>
      <c r="L6" s="1"/>
    </row>
    <row r="7" spans="1:12" x14ac:dyDescent="0.3">
      <c r="A7" s="4" t="s">
        <v>7</v>
      </c>
      <c r="B7" s="10">
        <v>10</v>
      </c>
      <c r="C7" s="3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4" t="s">
        <v>6</v>
      </c>
      <c r="B8" s="12">
        <v>120</v>
      </c>
      <c r="C8" s="2"/>
      <c r="D8" s="2"/>
      <c r="E8" s="1"/>
      <c r="F8" s="1"/>
      <c r="G8" s="1"/>
      <c r="H8" s="1"/>
      <c r="I8" s="1"/>
      <c r="J8" s="1"/>
      <c r="K8" s="1"/>
      <c r="L8" s="1"/>
    </row>
    <row r="9" spans="1:12" x14ac:dyDescent="0.3">
      <c r="A9" s="4" t="s">
        <v>8</v>
      </c>
      <c r="B9" s="13">
        <v>0.3</v>
      </c>
      <c r="C9" s="8"/>
      <c r="D9" s="8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45" t="s">
        <v>56</v>
      </c>
      <c r="B11" s="33"/>
      <c r="C11" s="15"/>
      <c r="D11" s="15"/>
      <c r="E11" s="15"/>
      <c r="F11" s="15"/>
      <c r="G11" s="1"/>
      <c r="H11" s="1"/>
      <c r="I11" s="1"/>
      <c r="J11" s="1"/>
      <c r="K11" s="1"/>
      <c r="L11" s="1"/>
    </row>
    <row r="12" spans="1:12" x14ac:dyDescent="0.3">
      <c r="A12" s="16" t="s">
        <v>72</v>
      </c>
      <c r="B12" s="17" t="s">
        <v>0</v>
      </c>
      <c r="C12" s="17" t="s">
        <v>1</v>
      </c>
      <c r="D12" s="17" t="s">
        <v>13</v>
      </c>
      <c r="E12" s="17" t="s">
        <v>11</v>
      </c>
      <c r="F12" s="17" t="s">
        <v>3</v>
      </c>
      <c r="G12" s="1"/>
      <c r="H12" s="1"/>
      <c r="I12" s="1"/>
      <c r="J12" s="1"/>
      <c r="K12" s="1"/>
      <c r="L12" s="1"/>
    </row>
    <row r="13" spans="1:12" x14ac:dyDescent="0.3">
      <c r="A13" s="9" t="s">
        <v>58</v>
      </c>
      <c r="B13" s="9">
        <v>40</v>
      </c>
      <c r="C13" s="11">
        <f>B4</f>
        <v>40</v>
      </c>
      <c r="D13" s="18">
        <f>B13*C13</f>
        <v>1600</v>
      </c>
      <c r="E13" s="12">
        <v>5</v>
      </c>
      <c r="F13" s="18">
        <f t="shared" ref="F13:F23" si="0">D13*E13</f>
        <v>8000</v>
      </c>
      <c r="G13" s="1"/>
      <c r="H13" s="1"/>
      <c r="I13" s="1"/>
      <c r="J13" s="1"/>
      <c r="K13" s="1"/>
      <c r="L13" s="1"/>
    </row>
    <row r="14" spans="1:12" x14ac:dyDescent="0.3">
      <c r="A14" s="9" t="s">
        <v>59</v>
      </c>
      <c r="B14" s="9"/>
      <c r="C14" s="11"/>
      <c r="D14" s="19">
        <v>500</v>
      </c>
      <c r="E14" s="12">
        <v>5</v>
      </c>
      <c r="F14" s="18">
        <f t="shared" si="0"/>
        <v>2500</v>
      </c>
      <c r="G14" s="1"/>
      <c r="H14" s="1"/>
      <c r="I14" s="1"/>
      <c r="J14" s="1"/>
      <c r="K14" s="1"/>
      <c r="L14" s="1"/>
    </row>
    <row r="15" spans="1:12" x14ac:dyDescent="0.3">
      <c r="A15" s="61" t="s">
        <v>57</v>
      </c>
      <c r="B15" s="9"/>
      <c r="C15" s="11"/>
      <c r="D15" s="65">
        <v>500</v>
      </c>
      <c r="E15" s="12">
        <v>5</v>
      </c>
      <c r="F15" s="18">
        <f>D15*E15</f>
        <v>2500</v>
      </c>
      <c r="G15" s="1"/>
      <c r="H15" s="1"/>
      <c r="I15" s="1"/>
      <c r="J15" s="1"/>
      <c r="K15" s="1"/>
      <c r="L15" s="1"/>
    </row>
    <row r="16" spans="1:12" x14ac:dyDescent="0.3">
      <c r="A16" s="9" t="s">
        <v>60</v>
      </c>
      <c r="B16" s="61">
        <v>80</v>
      </c>
      <c r="C16" s="11">
        <f>B4</f>
        <v>40</v>
      </c>
      <c r="D16" s="18">
        <f>B16*C16</f>
        <v>3200</v>
      </c>
      <c r="E16" s="12">
        <v>5</v>
      </c>
      <c r="F16" s="18">
        <f t="shared" si="0"/>
        <v>16000</v>
      </c>
      <c r="G16" s="1"/>
      <c r="H16" s="1"/>
      <c r="I16" s="1"/>
      <c r="J16" s="1"/>
      <c r="K16" s="1"/>
      <c r="L16" s="1"/>
    </row>
    <row r="17" spans="1:12" x14ac:dyDescent="0.3">
      <c r="A17" s="9" t="s">
        <v>47</v>
      </c>
      <c r="B17" s="9"/>
      <c r="C17" s="11"/>
      <c r="D17" s="19">
        <v>200</v>
      </c>
      <c r="E17" s="12">
        <v>5</v>
      </c>
      <c r="F17" s="18">
        <f t="shared" si="0"/>
        <v>1000</v>
      </c>
      <c r="G17" s="1"/>
    </row>
    <row r="18" spans="1:12" s="67" customFormat="1" x14ac:dyDescent="0.3">
      <c r="A18" s="20" t="s">
        <v>73</v>
      </c>
      <c r="B18" s="17"/>
      <c r="C18" s="21"/>
      <c r="D18" s="22"/>
      <c r="E18" s="17"/>
      <c r="F18" s="22"/>
      <c r="G18" s="66"/>
    </row>
    <row r="19" spans="1:12" x14ac:dyDescent="0.3">
      <c r="A19" s="9" t="s">
        <v>61</v>
      </c>
      <c r="B19" s="9">
        <v>40</v>
      </c>
      <c r="C19" s="11">
        <f>B4</f>
        <v>40</v>
      </c>
      <c r="D19" s="18">
        <f>B19*C19</f>
        <v>1600</v>
      </c>
      <c r="E19" s="12">
        <v>5</v>
      </c>
      <c r="F19" s="18">
        <f t="shared" si="0"/>
        <v>8000</v>
      </c>
      <c r="G19" s="1"/>
      <c r="H19" s="1"/>
      <c r="I19" s="1"/>
      <c r="J19" s="1"/>
      <c r="K19" s="1"/>
      <c r="L19" s="1"/>
    </row>
    <row r="20" spans="1:12" x14ac:dyDescent="0.3">
      <c r="A20" s="9" t="s">
        <v>62</v>
      </c>
      <c r="B20" s="9"/>
      <c r="C20" s="11"/>
      <c r="D20" s="19">
        <v>500</v>
      </c>
      <c r="E20" s="12">
        <v>5</v>
      </c>
      <c r="F20" s="18">
        <f t="shared" si="0"/>
        <v>2500</v>
      </c>
      <c r="G20" s="1"/>
      <c r="H20" s="1"/>
      <c r="I20" s="1"/>
      <c r="J20" s="1"/>
      <c r="K20" s="1"/>
      <c r="L20" s="1"/>
    </row>
    <row r="21" spans="1:12" x14ac:dyDescent="0.3">
      <c r="A21" s="61" t="s">
        <v>63</v>
      </c>
      <c r="B21" s="9"/>
      <c r="C21" s="11"/>
      <c r="D21" s="65">
        <v>600</v>
      </c>
      <c r="E21" s="12">
        <v>5</v>
      </c>
      <c r="F21" s="18">
        <f>D21*E21</f>
        <v>3000</v>
      </c>
      <c r="G21" s="1"/>
      <c r="H21" s="1"/>
      <c r="I21" s="1"/>
      <c r="J21" s="1"/>
      <c r="K21" s="1"/>
      <c r="L21" s="1"/>
    </row>
    <row r="22" spans="1:12" x14ac:dyDescent="0.3">
      <c r="A22" s="9" t="s">
        <v>64</v>
      </c>
      <c r="B22" s="61">
        <v>100</v>
      </c>
      <c r="C22" s="11">
        <f>B4</f>
        <v>40</v>
      </c>
      <c r="D22" s="18">
        <f>B22*C22</f>
        <v>4000</v>
      </c>
      <c r="E22" s="12">
        <v>5</v>
      </c>
      <c r="F22" s="18">
        <f t="shared" si="0"/>
        <v>20000</v>
      </c>
      <c r="G22" s="1"/>
      <c r="H22" s="1"/>
      <c r="I22" s="1"/>
      <c r="J22" s="1"/>
      <c r="K22" s="1"/>
      <c r="L22" s="1"/>
    </row>
    <row r="23" spans="1:12" x14ac:dyDescent="0.3">
      <c r="A23" s="9" t="s">
        <v>65</v>
      </c>
      <c r="B23" s="9"/>
      <c r="C23" s="11"/>
      <c r="D23" s="19">
        <v>200</v>
      </c>
      <c r="E23" s="12">
        <v>5</v>
      </c>
      <c r="F23" s="18">
        <f t="shared" si="0"/>
        <v>1000</v>
      </c>
      <c r="G23" s="1"/>
    </row>
    <row r="24" spans="1:12" s="67" customFormat="1" ht="57.6" x14ac:dyDescent="0.3">
      <c r="A24" s="62" t="s">
        <v>87</v>
      </c>
      <c r="B24" s="63"/>
      <c r="C24" s="64"/>
      <c r="D24" s="65"/>
      <c r="E24" s="63"/>
      <c r="F24" s="96">
        <v>40000</v>
      </c>
      <c r="G24" s="66"/>
    </row>
    <row r="25" spans="1:12" s="67" customFormat="1" x14ac:dyDescent="0.3">
      <c r="A25" s="63"/>
      <c r="B25" s="63"/>
      <c r="C25" s="64"/>
      <c r="D25" s="65"/>
      <c r="E25" s="63"/>
      <c r="F25" s="65"/>
      <c r="G25" s="66"/>
    </row>
    <row r="26" spans="1:12" x14ac:dyDescent="0.3">
      <c r="A26" s="20" t="s">
        <v>81</v>
      </c>
      <c r="B26" s="17" t="s">
        <v>36</v>
      </c>
      <c r="C26" s="21" t="s">
        <v>0</v>
      </c>
      <c r="D26" s="22" t="s">
        <v>1</v>
      </c>
      <c r="E26" s="17" t="s">
        <v>4</v>
      </c>
      <c r="F26" s="22" t="s">
        <v>3</v>
      </c>
      <c r="G26" s="2"/>
      <c r="H26" s="2"/>
      <c r="I26" s="2"/>
      <c r="J26" s="2"/>
      <c r="K26" s="2"/>
      <c r="L26" s="2"/>
    </row>
    <row r="27" spans="1:12" s="7" customFormat="1" x14ac:dyDescent="0.3">
      <c r="A27" s="41" t="s">
        <v>83</v>
      </c>
      <c r="B27" s="25">
        <v>52</v>
      </c>
      <c r="C27" s="79">
        <v>36</v>
      </c>
      <c r="D27" s="31">
        <f>B27*C27*B6</f>
        <v>84240</v>
      </c>
      <c r="E27" s="31">
        <f>D27*B9</f>
        <v>25272</v>
      </c>
      <c r="F27" s="31">
        <f>D27+E27</f>
        <v>109512</v>
      </c>
      <c r="G27" s="2"/>
      <c r="H27" s="2"/>
      <c r="I27" s="2"/>
      <c r="J27" s="2"/>
      <c r="K27" s="2"/>
      <c r="L27" s="2"/>
    </row>
    <row r="28" spans="1:12" s="7" customFormat="1" x14ac:dyDescent="0.3">
      <c r="A28" s="41" t="s">
        <v>46</v>
      </c>
      <c r="B28" s="25"/>
      <c r="C28" s="11"/>
      <c r="D28" s="31"/>
      <c r="E28" s="25"/>
      <c r="F28" s="31"/>
      <c r="G28" s="2"/>
      <c r="H28" s="2"/>
      <c r="I28" s="2"/>
      <c r="J28" s="2"/>
      <c r="K28" s="2"/>
      <c r="L28" s="2"/>
    </row>
    <row r="29" spans="1:12" s="7" customFormat="1" x14ac:dyDescent="0.3">
      <c r="A29" s="20" t="s">
        <v>82</v>
      </c>
      <c r="B29" s="17" t="s">
        <v>39</v>
      </c>
      <c r="C29" s="21" t="s">
        <v>0</v>
      </c>
      <c r="D29" s="22" t="s">
        <v>1</v>
      </c>
      <c r="E29" s="17"/>
      <c r="F29" s="22" t="s">
        <v>3</v>
      </c>
      <c r="G29" s="2"/>
      <c r="H29" s="2"/>
      <c r="I29" s="2"/>
      <c r="J29" s="2"/>
      <c r="K29" s="2"/>
      <c r="L29" s="2"/>
    </row>
    <row r="30" spans="1:12" x14ac:dyDescent="0.3">
      <c r="A30" s="77" t="s">
        <v>35</v>
      </c>
      <c r="B30" s="12">
        <v>90</v>
      </c>
      <c r="C30" s="23">
        <v>6</v>
      </c>
      <c r="D30" s="24">
        <f>B5</f>
        <v>60</v>
      </c>
      <c r="E30" s="25"/>
      <c r="F30" s="18">
        <f>B30*C30*D30</f>
        <v>32400</v>
      </c>
      <c r="G30" s="1"/>
      <c r="H30" s="1"/>
      <c r="I30" s="1"/>
      <c r="J30" s="1"/>
      <c r="K30" s="1"/>
      <c r="L30" s="1"/>
    </row>
    <row r="31" spans="1:12" s="1" customFormat="1" x14ac:dyDescent="0.3">
      <c r="A31" s="61" t="s">
        <v>80</v>
      </c>
      <c r="B31" s="12">
        <v>90</v>
      </c>
      <c r="C31" s="27">
        <v>6</v>
      </c>
      <c r="D31" s="24">
        <f>B4</f>
        <v>40</v>
      </c>
      <c r="E31" s="25"/>
      <c r="F31" s="18">
        <f>B31*C31*D31</f>
        <v>21600</v>
      </c>
    </row>
    <row r="32" spans="1:12" x14ac:dyDescent="0.3">
      <c r="A32" s="70" t="s">
        <v>18</v>
      </c>
      <c r="B32" s="9">
        <f>B30</f>
        <v>90</v>
      </c>
      <c r="C32" s="11"/>
      <c r="D32" s="10">
        <v>150</v>
      </c>
      <c r="E32" s="25"/>
      <c r="F32" s="18">
        <f>B32*D32</f>
        <v>13500</v>
      </c>
      <c r="G32" s="1"/>
      <c r="H32" s="1"/>
      <c r="I32" s="1"/>
      <c r="J32" s="1"/>
      <c r="K32" s="1"/>
      <c r="L32" s="1"/>
    </row>
    <row r="33" spans="1:12" x14ac:dyDescent="0.3">
      <c r="A33" s="70" t="s">
        <v>17</v>
      </c>
      <c r="B33" s="9">
        <f>B30</f>
        <v>90</v>
      </c>
      <c r="C33" s="26">
        <v>1</v>
      </c>
      <c r="D33" s="24">
        <f>B4</f>
        <v>40</v>
      </c>
      <c r="E33" s="25"/>
      <c r="F33" s="18">
        <f>B33*C33*D33</f>
        <v>3600</v>
      </c>
      <c r="G33" s="1"/>
      <c r="H33" s="1"/>
      <c r="I33" s="1"/>
      <c r="J33" s="1"/>
      <c r="K33" s="1"/>
      <c r="L33" s="1"/>
    </row>
    <row r="34" spans="1:12" s="67" customFormat="1" x14ac:dyDescent="0.3">
      <c r="A34" s="63"/>
      <c r="B34" s="63"/>
      <c r="C34" s="78"/>
      <c r="D34" s="64"/>
      <c r="E34" s="63"/>
      <c r="F34" s="65"/>
      <c r="G34" s="66"/>
      <c r="H34" s="66"/>
      <c r="I34" s="66"/>
      <c r="J34" s="66"/>
      <c r="K34" s="66"/>
      <c r="L34" s="66"/>
    </row>
    <row r="35" spans="1:12" x14ac:dyDescent="0.3">
      <c r="A35" s="20" t="s">
        <v>84</v>
      </c>
      <c r="B35" s="17" t="s">
        <v>37</v>
      </c>
      <c r="C35" s="42" t="s">
        <v>38</v>
      </c>
      <c r="D35" s="21" t="s">
        <v>41</v>
      </c>
      <c r="E35" s="17"/>
      <c r="F35" s="22" t="s">
        <v>3</v>
      </c>
      <c r="G35" s="1"/>
      <c r="H35" s="1"/>
      <c r="I35" s="1"/>
      <c r="J35" s="1"/>
      <c r="K35" s="1"/>
      <c r="L35" s="1"/>
    </row>
    <row r="36" spans="1:12" x14ac:dyDescent="0.3">
      <c r="A36" s="63" t="s">
        <v>85</v>
      </c>
      <c r="B36" s="43">
        <f>B27*C27</f>
        <v>1872</v>
      </c>
      <c r="C36" s="26">
        <f>8760-B36</f>
        <v>6888</v>
      </c>
      <c r="D36" s="24">
        <f>B7</f>
        <v>10</v>
      </c>
      <c r="E36" s="25"/>
      <c r="F36" s="18">
        <f>C36*D36</f>
        <v>68880</v>
      </c>
      <c r="G36" s="1"/>
      <c r="H36" s="1"/>
      <c r="I36" s="1"/>
      <c r="J36" s="1"/>
      <c r="K36" s="1"/>
      <c r="L36" s="1"/>
    </row>
    <row r="37" spans="1:12" s="1" customFormat="1" x14ac:dyDescent="0.3">
      <c r="A37" s="61" t="s">
        <v>86</v>
      </c>
      <c r="B37" s="43">
        <f>B27*C27</f>
        <v>1872</v>
      </c>
      <c r="C37" s="26">
        <f>8760-B36</f>
        <v>6888</v>
      </c>
      <c r="D37" s="24">
        <f>B7</f>
        <v>10</v>
      </c>
      <c r="E37" s="25"/>
      <c r="F37" s="18">
        <f>C37*D37</f>
        <v>68880</v>
      </c>
    </row>
    <row r="38" spans="1:12" x14ac:dyDescent="0.3">
      <c r="A38" s="17"/>
      <c r="B38" s="44" t="s">
        <v>16</v>
      </c>
      <c r="C38" s="44" t="s">
        <v>0</v>
      </c>
      <c r="D38" s="21" t="s">
        <v>1</v>
      </c>
      <c r="E38" s="17" t="s">
        <v>40</v>
      </c>
      <c r="F38" s="22" t="s">
        <v>3</v>
      </c>
      <c r="G38" s="1"/>
      <c r="H38" s="1"/>
      <c r="I38" s="1"/>
      <c r="J38" s="1"/>
      <c r="K38" s="1"/>
      <c r="L38" s="1"/>
    </row>
    <row r="39" spans="1:12" x14ac:dyDescent="0.3">
      <c r="A39" s="9" t="s">
        <v>68</v>
      </c>
      <c r="B39" s="9">
        <f>B8</f>
        <v>120</v>
      </c>
      <c r="C39" s="27">
        <v>4</v>
      </c>
      <c r="D39" s="24">
        <f>AVERAGE(B4,B6)</f>
        <v>42.5</v>
      </c>
      <c r="E39" s="61">
        <v>0.1</v>
      </c>
      <c r="F39" s="18">
        <f>B39*C39*D39*E39</f>
        <v>2040</v>
      </c>
      <c r="G39" s="1"/>
      <c r="H39" s="1"/>
      <c r="I39" s="1"/>
      <c r="J39" s="1"/>
      <c r="K39" s="1"/>
      <c r="L39" s="1"/>
    </row>
    <row r="40" spans="1:12" x14ac:dyDescent="0.3">
      <c r="A40" s="46"/>
      <c r="B40" s="46"/>
      <c r="C40" s="47"/>
      <c r="D40" s="48"/>
      <c r="E40" s="49"/>
      <c r="F40" s="50"/>
      <c r="G40" s="1"/>
      <c r="H40" s="1"/>
      <c r="I40" s="1"/>
      <c r="J40" s="1"/>
      <c r="K40" s="1"/>
      <c r="L40" s="1"/>
    </row>
    <row r="41" spans="1:12" x14ac:dyDescent="0.3">
      <c r="A41" s="20" t="s">
        <v>12</v>
      </c>
      <c r="B41" s="17" t="s">
        <v>0</v>
      </c>
      <c r="C41" s="21" t="s">
        <v>1</v>
      </c>
      <c r="D41" s="21" t="s">
        <v>13</v>
      </c>
      <c r="E41" s="17" t="s">
        <v>11</v>
      </c>
      <c r="F41" s="22"/>
      <c r="G41" s="1"/>
      <c r="H41" s="1"/>
      <c r="I41" s="1"/>
      <c r="J41" s="1"/>
      <c r="K41" s="1"/>
      <c r="L41" s="1"/>
    </row>
    <row r="42" spans="1:12" x14ac:dyDescent="0.3">
      <c r="A42" s="9" t="s">
        <v>42</v>
      </c>
      <c r="B42" s="9">
        <f>2*12</f>
        <v>24</v>
      </c>
      <c r="C42" s="11">
        <f>B6</f>
        <v>45</v>
      </c>
      <c r="D42" s="18">
        <f>B42*C42</f>
        <v>1080</v>
      </c>
      <c r="E42" s="12">
        <v>1</v>
      </c>
      <c r="F42" s="18">
        <f t="shared" ref="F42:F47" si="1">D42*E42</f>
        <v>1080</v>
      </c>
      <c r="G42" s="1"/>
      <c r="H42" s="1"/>
      <c r="I42" s="1"/>
      <c r="J42" s="1"/>
      <c r="K42" s="1"/>
      <c r="L42" s="1"/>
    </row>
    <row r="43" spans="1:12" x14ac:dyDescent="0.3">
      <c r="A43" s="9" t="s">
        <v>43</v>
      </c>
      <c r="B43" s="9">
        <v>24</v>
      </c>
      <c r="C43" s="11">
        <f>B4</f>
        <v>40</v>
      </c>
      <c r="D43" s="18">
        <f>B43*C43</f>
        <v>960</v>
      </c>
      <c r="E43" s="12">
        <v>14</v>
      </c>
      <c r="F43" s="18">
        <f t="shared" si="1"/>
        <v>13440</v>
      </c>
      <c r="G43" s="1"/>
      <c r="H43" s="1"/>
      <c r="I43" s="1"/>
      <c r="J43" s="1"/>
      <c r="K43" s="1"/>
      <c r="L43" s="1"/>
    </row>
    <row r="44" spans="1:12" x14ac:dyDescent="0.3">
      <c r="A44" s="9" t="s">
        <v>44</v>
      </c>
      <c r="B44" s="9">
        <v>15</v>
      </c>
      <c r="C44" s="11">
        <f>B6</f>
        <v>45</v>
      </c>
      <c r="D44" s="18">
        <f>B44*C44</f>
        <v>675</v>
      </c>
      <c r="E44" s="12">
        <v>1</v>
      </c>
      <c r="F44" s="18">
        <f t="shared" si="1"/>
        <v>675</v>
      </c>
      <c r="G44" s="1"/>
      <c r="H44" s="1"/>
      <c r="I44" s="1"/>
      <c r="J44" s="1"/>
      <c r="K44" s="1"/>
      <c r="L44" s="1"/>
    </row>
    <row r="45" spans="1:12" x14ac:dyDescent="0.3">
      <c r="A45" s="9" t="s">
        <v>45</v>
      </c>
      <c r="B45" s="9">
        <v>15</v>
      </c>
      <c r="C45" s="11">
        <f>B4</f>
        <v>40</v>
      </c>
      <c r="D45" s="18">
        <f>B45*C45</f>
        <v>600</v>
      </c>
      <c r="E45" s="12">
        <v>14</v>
      </c>
      <c r="F45" s="18">
        <f t="shared" si="1"/>
        <v>8400</v>
      </c>
      <c r="G45" s="1"/>
      <c r="H45" s="1"/>
      <c r="I45" s="1"/>
      <c r="J45" s="1"/>
      <c r="K45" s="1"/>
      <c r="L45" s="1"/>
    </row>
    <row r="46" spans="1:12" x14ac:dyDescent="0.3">
      <c r="A46" s="28" t="s">
        <v>21</v>
      </c>
      <c r="B46" s="9">
        <v>24</v>
      </c>
      <c r="C46" s="11">
        <f>B6</f>
        <v>45</v>
      </c>
      <c r="D46" s="18">
        <f>B46*C46</f>
        <v>1080</v>
      </c>
      <c r="E46" s="12">
        <v>2</v>
      </c>
      <c r="F46" s="18">
        <f t="shared" si="1"/>
        <v>2160</v>
      </c>
      <c r="G46" s="1"/>
      <c r="H46" s="1"/>
      <c r="I46" s="1"/>
      <c r="L46" s="1"/>
    </row>
    <row r="47" spans="1:12" s="1" customFormat="1" x14ac:dyDescent="0.3">
      <c r="A47" s="62" t="s">
        <v>71</v>
      </c>
      <c r="B47" s="9"/>
      <c r="C47" s="11"/>
      <c r="D47" s="71">
        <v>300</v>
      </c>
      <c r="E47" s="12">
        <v>15</v>
      </c>
      <c r="F47" s="18">
        <f t="shared" si="1"/>
        <v>4500</v>
      </c>
    </row>
    <row r="48" spans="1:12" s="1" customFormat="1" x14ac:dyDescent="0.3">
      <c r="A48" s="62" t="s">
        <v>70</v>
      </c>
      <c r="B48" s="9">
        <v>40</v>
      </c>
      <c r="C48" s="11">
        <f>AVERAGE(B4,B6)</f>
        <v>42.5</v>
      </c>
      <c r="D48" s="71">
        <v>2000</v>
      </c>
      <c r="E48" s="12">
        <v>4</v>
      </c>
      <c r="F48" s="18">
        <f>(B48*C48*E48) +(D48*E48)</f>
        <v>14800</v>
      </c>
    </row>
    <row r="49" spans="1:12" s="1" customFormat="1" x14ac:dyDescent="0.3">
      <c r="A49" s="62" t="s">
        <v>52</v>
      </c>
      <c r="B49" s="9"/>
      <c r="C49" s="11"/>
      <c r="D49" s="71">
        <v>425</v>
      </c>
      <c r="E49" s="12">
        <v>4</v>
      </c>
      <c r="F49" s="18">
        <f>D49*E49</f>
        <v>1700</v>
      </c>
    </row>
    <row r="50" spans="1:12" s="66" customFormat="1" x14ac:dyDescent="0.3">
      <c r="A50" s="80"/>
      <c r="B50" s="63"/>
      <c r="C50" s="64"/>
      <c r="D50" s="65"/>
      <c r="E50" s="63"/>
      <c r="F50" s="65"/>
    </row>
    <row r="51" spans="1:12" x14ac:dyDescent="0.3">
      <c r="A51" s="74" t="s">
        <v>75</v>
      </c>
      <c r="B51" s="17" t="s">
        <v>22</v>
      </c>
      <c r="C51" s="21" t="s">
        <v>23</v>
      </c>
      <c r="D51" s="17" t="s">
        <v>0</v>
      </c>
      <c r="E51" s="17"/>
      <c r="F51" s="21" t="s">
        <v>3</v>
      </c>
      <c r="G51" s="1"/>
      <c r="H51" s="1"/>
      <c r="I51" s="1"/>
      <c r="L51" s="1"/>
    </row>
    <row r="52" spans="1:12" x14ac:dyDescent="0.3">
      <c r="A52" s="74" t="s">
        <v>25</v>
      </c>
      <c r="B52" s="74"/>
      <c r="C52" s="75"/>
      <c r="D52" s="74">
        <v>2</v>
      </c>
      <c r="E52" s="74"/>
      <c r="F52" s="76">
        <f>C52*B52*D52</f>
        <v>0</v>
      </c>
      <c r="G52" s="1"/>
      <c r="H52" s="1"/>
      <c r="I52" s="1"/>
      <c r="L52" s="1"/>
    </row>
    <row r="53" spans="1:12" x14ac:dyDescent="0.3">
      <c r="A53" s="74" t="s">
        <v>26</v>
      </c>
      <c r="B53" s="74"/>
      <c r="C53" s="75"/>
      <c r="D53" s="74">
        <v>2</v>
      </c>
      <c r="E53" s="74"/>
      <c r="F53" s="76">
        <f>C53*B53*D53</f>
        <v>0</v>
      </c>
      <c r="G53" s="1"/>
      <c r="H53" s="1"/>
      <c r="I53" s="1"/>
      <c r="L53" s="1"/>
    </row>
    <row r="54" spans="1:12" x14ac:dyDescent="0.3">
      <c r="A54" s="74" t="s">
        <v>24</v>
      </c>
      <c r="B54" s="74"/>
      <c r="C54" s="75"/>
      <c r="D54" s="74"/>
      <c r="E54" s="74"/>
      <c r="F54" s="75"/>
      <c r="G54" s="1"/>
      <c r="H54" s="1"/>
      <c r="I54" s="1"/>
      <c r="L54" s="1"/>
    </row>
    <row r="55" spans="1:12" ht="15" thickBot="1" x14ac:dyDescent="0.35">
      <c r="A55" s="9"/>
      <c r="B55" s="9"/>
      <c r="C55" s="11"/>
      <c r="D55" s="24"/>
      <c r="E55" s="25"/>
      <c r="F55" s="51"/>
      <c r="G55" s="1"/>
      <c r="H55" s="1"/>
      <c r="I55" s="1"/>
      <c r="L55" s="1"/>
    </row>
    <row r="56" spans="1:12" ht="15" thickBot="1" x14ac:dyDescent="0.35">
      <c r="A56" s="100" t="s">
        <v>27</v>
      </c>
      <c r="B56" s="100"/>
      <c r="C56" s="100"/>
      <c r="D56" s="100"/>
      <c r="E56" s="101"/>
      <c r="F56" s="52">
        <f>SUM(F13:F17)+SUM(F19:F23)+F27+SUM(F30:F33)+SUM(F36:F37)+F39+SUM(F42:F49)</f>
        <v>431667</v>
      </c>
      <c r="G56" s="1"/>
      <c r="H56" s="1"/>
      <c r="I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I57" s="1"/>
      <c r="L57" s="1"/>
    </row>
    <row r="58" spans="1:12" ht="28.8" x14ac:dyDescent="0.3">
      <c r="A58" s="14" t="s">
        <v>79</v>
      </c>
      <c r="B58" s="15" t="s">
        <v>2</v>
      </c>
      <c r="C58" s="15" t="s">
        <v>0</v>
      </c>
      <c r="D58" s="15" t="s">
        <v>1</v>
      </c>
      <c r="E58" s="15" t="s">
        <v>4</v>
      </c>
      <c r="F58" s="15" t="s">
        <v>3</v>
      </c>
      <c r="G58" s="1"/>
      <c r="I58" s="1"/>
      <c r="J58" s="1"/>
      <c r="K58" s="1"/>
      <c r="L58" s="1"/>
    </row>
    <row r="59" spans="1:12" x14ac:dyDescent="0.3">
      <c r="A59" s="9" t="s">
        <v>9</v>
      </c>
      <c r="B59" s="29">
        <v>50</v>
      </c>
      <c r="C59" s="9">
        <v>40</v>
      </c>
      <c r="D59" s="30">
        <f>B59*C59*52</f>
        <v>104000</v>
      </c>
      <c r="E59" s="31">
        <f>D59*B9</f>
        <v>31200</v>
      </c>
      <c r="F59" s="30">
        <f>D59+E59</f>
        <v>135200</v>
      </c>
      <c r="G59" s="1"/>
      <c r="H59" s="1"/>
      <c r="I59" s="1"/>
      <c r="J59" s="1"/>
      <c r="K59" s="1"/>
      <c r="L59" s="1"/>
    </row>
    <row r="60" spans="1:12" x14ac:dyDescent="0.3">
      <c r="A60" s="9" t="s">
        <v>10</v>
      </c>
      <c r="B60" s="29"/>
      <c r="C60" s="9">
        <v>20</v>
      </c>
      <c r="D60" s="30">
        <f>B60*C60*52</f>
        <v>0</v>
      </c>
      <c r="E60" s="18">
        <f>D60*B9</f>
        <v>0</v>
      </c>
      <c r="F60" s="53">
        <f>D60+E60</f>
        <v>0</v>
      </c>
      <c r="G60" s="1"/>
      <c r="H60" s="1"/>
      <c r="I60" s="1"/>
      <c r="J60" s="1"/>
      <c r="K60" s="1"/>
      <c r="L60" s="1"/>
    </row>
    <row r="61" spans="1:12" s="1" customFormat="1" x14ac:dyDescent="0.3">
      <c r="A61" s="62" t="s">
        <v>71</v>
      </c>
      <c r="B61" s="9"/>
      <c r="C61" s="11"/>
      <c r="D61" s="71">
        <v>300</v>
      </c>
      <c r="E61" s="63"/>
      <c r="F61" s="18">
        <f>D61</f>
        <v>300</v>
      </c>
    </row>
    <row r="62" spans="1:12" s="1" customFormat="1" x14ac:dyDescent="0.3">
      <c r="A62" s="62" t="s">
        <v>70</v>
      </c>
      <c r="B62" s="9"/>
      <c r="C62" s="11"/>
      <c r="D62" s="71">
        <v>2000</v>
      </c>
      <c r="E62" s="63"/>
      <c r="F62" s="18">
        <f>D62</f>
        <v>2000</v>
      </c>
    </row>
    <row r="63" spans="1:12" s="1" customFormat="1" ht="15" thickBot="1" x14ac:dyDescent="0.35">
      <c r="A63" s="62" t="s">
        <v>52</v>
      </c>
      <c r="B63" s="9"/>
      <c r="C63" s="11"/>
      <c r="D63" s="71">
        <v>425</v>
      </c>
      <c r="E63" s="63"/>
      <c r="F63" s="18">
        <f>D63</f>
        <v>425</v>
      </c>
    </row>
    <row r="64" spans="1:12" ht="15" thickBot="1" x14ac:dyDescent="0.35">
      <c r="A64" s="100" t="s">
        <v>27</v>
      </c>
      <c r="B64" s="100"/>
      <c r="C64" s="100"/>
      <c r="D64" s="100"/>
      <c r="E64" s="101"/>
      <c r="F64" s="86">
        <f>SUM(F59:F63)</f>
        <v>137925</v>
      </c>
      <c r="G64" s="1"/>
      <c r="H64" s="1"/>
      <c r="I64" s="1"/>
      <c r="J64" s="1"/>
      <c r="K64" s="1"/>
      <c r="L64" s="1"/>
    </row>
    <row r="65" spans="1:6" x14ac:dyDescent="0.3">
      <c r="A65" s="33"/>
      <c r="B65" s="33"/>
      <c r="C65" s="33"/>
      <c r="D65" s="33"/>
      <c r="E65" s="33"/>
      <c r="F65" s="54"/>
    </row>
    <row r="66" spans="1:6" x14ac:dyDescent="0.3">
      <c r="A66" s="32" t="s">
        <v>50</v>
      </c>
      <c r="B66" s="32" t="s">
        <v>2</v>
      </c>
      <c r="C66" s="32" t="s">
        <v>0</v>
      </c>
      <c r="D66" s="32" t="s">
        <v>1</v>
      </c>
      <c r="E66" s="84"/>
      <c r="F66" s="32"/>
    </row>
    <row r="67" spans="1:6" x14ac:dyDescent="0.3">
      <c r="A67" s="33" t="s">
        <v>88</v>
      </c>
      <c r="B67" s="94">
        <v>110</v>
      </c>
      <c r="C67" s="34">
        <v>8</v>
      </c>
      <c r="D67" s="35">
        <f>B67*C67*52</f>
        <v>45760</v>
      </c>
      <c r="E67" s="55"/>
      <c r="F67" s="85">
        <f>D67</f>
        <v>45760</v>
      </c>
    </row>
    <row r="68" spans="1:6" s="1" customFormat="1" x14ac:dyDescent="0.3">
      <c r="A68" s="62" t="s">
        <v>71</v>
      </c>
      <c r="B68" s="9"/>
      <c r="C68" s="11"/>
      <c r="D68" s="71">
        <v>300</v>
      </c>
      <c r="E68" s="63"/>
      <c r="F68" s="83">
        <f>D68</f>
        <v>300</v>
      </c>
    </row>
    <row r="69" spans="1:6" s="1" customFormat="1" ht="15" thickBot="1" x14ac:dyDescent="0.35">
      <c r="A69" s="62" t="s">
        <v>70</v>
      </c>
      <c r="B69" s="9"/>
      <c r="C69" s="11"/>
      <c r="D69" s="71">
        <v>2000</v>
      </c>
      <c r="E69" s="63"/>
      <c r="F69" s="18">
        <f>D69</f>
        <v>2000</v>
      </c>
    </row>
    <row r="70" spans="1:6" ht="15" thickBot="1" x14ac:dyDescent="0.35">
      <c r="A70" s="100" t="s">
        <v>27</v>
      </c>
      <c r="B70" s="100"/>
      <c r="C70" s="100"/>
      <c r="D70" s="100"/>
      <c r="E70" s="101"/>
      <c r="F70" s="52">
        <f>SUM(F67:F69)</f>
        <v>48060</v>
      </c>
    </row>
    <row r="71" spans="1:6" x14ac:dyDescent="0.3">
      <c r="A71" s="87"/>
      <c r="B71" s="87"/>
      <c r="C71" s="87"/>
      <c r="D71" s="87"/>
      <c r="E71" s="60"/>
      <c r="F71" s="88"/>
    </row>
    <row r="72" spans="1:6" x14ac:dyDescent="0.3">
      <c r="E72" s="56" t="s">
        <v>77</v>
      </c>
      <c r="F72" s="36">
        <f>F56+F64+F70</f>
        <v>617652</v>
      </c>
    </row>
    <row r="74" spans="1:6" x14ac:dyDescent="0.3">
      <c r="E74" s="105" t="s">
        <v>78</v>
      </c>
      <c r="F74" s="106"/>
    </row>
    <row r="75" spans="1:6" x14ac:dyDescent="0.3">
      <c r="E75" s="37"/>
      <c r="F75" s="37"/>
    </row>
    <row r="76" spans="1:6" x14ac:dyDescent="0.3">
      <c r="E76" s="37" t="s">
        <v>28</v>
      </c>
      <c r="F76" s="38">
        <f>F72/2</f>
        <v>308826</v>
      </c>
    </row>
    <row r="77" spans="1:6" x14ac:dyDescent="0.3">
      <c r="E77" s="37" t="s">
        <v>29</v>
      </c>
      <c r="F77" s="38">
        <f>F72/3</f>
        <v>205884</v>
      </c>
    </row>
    <row r="78" spans="1:6" x14ac:dyDescent="0.3">
      <c r="E78" s="37" t="s">
        <v>30</v>
      </c>
      <c r="F78" s="38">
        <f>F72/4</f>
        <v>154413</v>
      </c>
    </row>
    <row r="79" spans="1:6" x14ac:dyDescent="0.3">
      <c r="E79" s="37" t="s">
        <v>31</v>
      </c>
      <c r="F79" s="38">
        <f>F72/5</f>
        <v>123530.4</v>
      </c>
    </row>
    <row r="80" spans="1:6" x14ac:dyDescent="0.3">
      <c r="E80" s="37" t="s">
        <v>32</v>
      </c>
      <c r="F80" s="38">
        <f>F72/6</f>
        <v>102942</v>
      </c>
    </row>
    <row r="81" spans="1:6" x14ac:dyDescent="0.3">
      <c r="C81" s="1"/>
      <c r="E81" s="37" t="s">
        <v>33</v>
      </c>
      <c r="F81" s="38">
        <f>F72/7</f>
        <v>88236</v>
      </c>
    </row>
    <row r="83" spans="1:6" x14ac:dyDescent="0.3">
      <c r="A83" s="40" t="s">
        <v>51</v>
      </c>
    </row>
    <row r="84" spans="1:6" x14ac:dyDescent="0.3">
      <c r="A84" s="58" t="s">
        <v>54</v>
      </c>
    </row>
    <row r="90" spans="1:6" x14ac:dyDescent="0.3">
      <c r="D90" s="57"/>
    </row>
  </sheetData>
  <mergeCells count="5">
    <mergeCell ref="A1:F1"/>
    <mergeCell ref="A56:E56"/>
    <mergeCell ref="A64:E64"/>
    <mergeCell ref="A70:E70"/>
    <mergeCell ref="E74:F74"/>
  </mergeCells>
  <hyperlinks>
    <hyperlink ref="A84" r:id="rId1" xr:uid="{00000000-0004-0000-0500-000000000000}"/>
  </hyperlinks>
  <pageMargins left="0.25" right="0.25" top="0.75" bottom="0.75" header="0.3" footer="0.3"/>
  <pageSetup scale="66" fitToHeight="0" orientation="landscape" horizontalDpi="360" verticalDpi="360" r:id="rId2"/>
  <headerFooter>
    <oddHeader>&amp;C&amp;"-,Bold"&amp;12Template SANE Personnel Expenses Budget for Staffing and On-Call Model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5"/>
  <sheetViews>
    <sheetView view="pageLayout" topLeftCell="A42" zoomScale="120" zoomScaleNormal="100" zoomScalePageLayoutView="120" workbookViewId="0">
      <selection activeCell="F55" sqref="F55"/>
    </sheetView>
  </sheetViews>
  <sheetFormatPr defaultColWidth="8.77734375" defaultRowHeight="14.4" x14ac:dyDescent="0.3"/>
  <cols>
    <col min="1" max="1" width="74.77734375" style="1" bestFit="1" customWidth="1"/>
    <col min="2" max="2" width="10.21875" style="1" bestFit="1" customWidth="1"/>
    <col min="3" max="3" width="13.5546875" style="1" bestFit="1" customWidth="1"/>
    <col min="4" max="4" width="16.77734375" style="1" bestFit="1" customWidth="1"/>
    <col min="5" max="5" width="15.21875" style="1" bestFit="1" customWidth="1"/>
    <col min="6" max="6" width="12.5546875" style="1" bestFit="1" customWidth="1"/>
    <col min="7" max="7" width="3.77734375" style="1" customWidth="1"/>
    <col min="8" max="16384" width="8.77734375" style="1"/>
  </cols>
  <sheetData>
    <row r="1" spans="1:7" x14ac:dyDescent="0.3">
      <c r="A1" s="98" t="s">
        <v>49</v>
      </c>
      <c r="B1" s="99"/>
      <c r="C1" s="99"/>
      <c r="D1" s="99"/>
      <c r="E1" s="99"/>
      <c r="F1" s="99"/>
    </row>
    <row r="2" spans="1:7" x14ac:dyDescent="0.3">
      <c r="A2" s="99"/>
      <c r="B2" s="99"/>
      <c r="C2" s="99"/>
      <c r="D2" s="99"/>
      <c r="E2" s="99"/>
      <c r="F2" s="99"/>
    </row>
    <row r="3" spans="1:7" x14ac:dyDescent="0.3">
      <c r="A3" s="59"/>
      <c r="B3" s="59"/>
      <c r="C3" s="59"/>
      <c r="D3" s="59"/>
      <c r="E3" s="59"/>
      <c r="F3" s="59"/>
    </row>
    <row r="4" spans="1:7" x14ac:dyDescent="0.3">
      <c r="B4" s="9" t="s">
        <v>55</v>
      </c>
      <c r="C4" s="2"/>
      <c r="D4" s="2"/>
    </row>
    <row r="5" spans="1:7" x14ac:dyDescent="0.3">
      <c r="A5" s="4" t="s">
        <v>14</v>
      </c>
      <c r="B5" s="10">
        <v>40</v>
      </c>
      <c r="C5" s="3"/>
      <c r="D5" s="3"/>
    </row>
    <row r="6" spans="1:7" x14ac:dyDescent="0.3">
      <c r="A6" s="4" t="s">
        <v>5</v>
      </c>
      <c r="B6" s="11">
        <f>B5*1.5</f>
        <v>60</v>
      </c>
      <c r="C6" s="3"/>
      <c r="D6" s="3"/>
    </row>
    <row r="7" spans="1:7" x14ac:dyDescent="0.3">
      <c r="A7" s="4" t="s">
        <v>7</v>
      </c>
      <c r="B7" s="10">
        <v>10</v>
      </c>
      <c r="C7" s="3"/>
      <c r="D7" s="3"/>
    </row>
    <row r="8" spans="1:7" x14ac:dyDescent="0.3">
      <c r="A8" s="4" t="s">
        <v>6</v>
      </c>
      <c r="B8" s="12">
        <v>240</v>
      </c>
      <c r="C8" s="2"/>
      <c r="D8" s="2"/>
    </row>
    <row r="9" spans="1:7" x14ac:dyDescent="0.3">
      <c r="A9" s="4" t="s">
        <v>8</v>
      </c>
      <c r="B9" s="13">
        <v>0.3</v>
      </c>
      <c r="C9" s="8"/>
      <c r="D9" s="8"/>
    </row>
    <row r="10" spans="1:7" x14ac:dyDescent="0.3">
      <c r="B10" s="2"/>
    </row>
    <row r="11" spans="1:7" x14ac:dyDescent="0.3">
      <c r="A11" s="102" t="s">
        <v>56</v>
      </c>
      <c r="B11" s="103"/>
      <c r="C11" s="103"/>
      <c r="D11" s="103"/>
      <c r="E11" s="103"/>
      <c r="F11" s="104"/>
    </row>
    <row r="12" spans="1:7" x14ac:dyDescent="0.3">
      <c r="A12" s="16" t="s">
        <v>72</v>
      </c>
      <c r="B12" s="17" t="s">
        <v>0</v>
      </c>
      <c r="C12" s="17" t="s">
        <v>1</v>
      </c>
      <c r="D12" s="17" t="s">
        <v>13</v>
      </c>
      <c r="E12" s="17" t="s">
        <v>11</v>
      </c>
      <c r="F12" s="17" t="s">
        <v>3</v>
      </c>
    </row>
    <row r="13" spans="1:7" x14ac:dyDescent="0.3">
      <c r="A13" s="9" t="s">
        <v>58</v>
      </c>
      <c r="B13" s="9">
        <v>40</v>
      </c>
      <c r="C13" s="11">
        <f>B5</f>
        <v>40</v>
      </c>
      <c r="D13" s="18">
        <f>B13*C13</f>
        <v>1600</v>
      </c>
      <c r="E13" s="12">
        <v>10</v>
      </c>
      <c r="F13" s="18">
        <f t="shared" ref="F13:F23" si="0">D13*E13</f>
        <v>16000</v>
      </c>
    </row>
    <row r="14" spans="1:7" customFormat="1" x14ac:dyDescent="0.3">
      <c r="A14" s="9" t="s">
        <v>59</v>
      </c>
      <c r="B14" s="9"/>
      <c r="C14" s="11"/>
      <c r="D14" s="19">
        <v>500</v>
      </c>
      <c r="E14" s="12">
        <v>10</v>
      </c>
      <c r="F14" s="18">
        <f t="shared" si="0"/>
        <v>5000</v>
      </c>
      <c r="G14" s="1"/>
    </row>
    <row r="15" spans="1:7" customFormat="1" x14ac:dyDescent="0.3">
      <c r="A15" s="61" t="s">
        <v>57</v>
      </c>
      <c r="B15" s="9"/>
      <c r="C15" s="11"/>
      <c r="D15" s="65">
        <v>500</v>
      </c>
      <c r="E15" s="12">
        <v>10</v>
      </c>
      <c r="F15" s="18">
        <f>D15*E15</f>
        <v>5000</v>
      </c>
      <c r="G15" s="1"/>
    </row>
    <row r="16" spans="1:7" x14ac:dyDescent="0.3">
      <c r="A16" s="9" t="s">
        <v>60</v>
      </c>
      <c r="B16" s="61">
        <v>80</v>
      </c>
      <c r="C16" s="11">
        <f>B5</f>
        <v>40</v>
      </c>
      <c r="D16" s="18">
        <f>B16*C16</f>
        <v>3200</v>
      </c>
      <c r="E16" s="12">
        <v>10</v>
      </c>
      <c r="F16" s="18">
        <f t="shared" si="0"/>
        <v>32000</v>
      </c>
    </row>
    <row r="17" spans="1:7" customFormat="1" x14ac:dyDescent="0.3">
      <c r="A17" s="9" t="s">
        <v>47</v>
      </c>
      <c r="B17" s="9"/>
      <c r="C17" s="11"/>
      <c r="D17" s="19">
        <v>200</v>
      </c>
      <c r="E17" s="12">
        <v>10</v>
      </c>
      <c r="F17" s="18">
        <f t="shared" si="0"/>
        <v>2000</v>
      </c>
      <c r="G17" s="1"/>
    </row>
    <row r="18" spans="1:7" s="67" customFormat="1" x14ac:dyDescent="0.3">
      <c r="A18" s="20" t="s">
        <v>73</v>
      </c>
      <c r="B18" s="17"/>
      <c r="C18" s="21"/>
      <c r="D18" s="22"/>
      <c r="E18" s="17"/>
      <c r="F18" s="22"/>
      <c r="G18" s="66"/>
    </row>
    <row r="19" spans="1:7" x14ac:dyDescent="0.3">
      <c r="A19" s="9" t="s">
        <v>61</v>
      </c>
      <c r="B19" s="9">
        <v>40</v>
      </c>
      <c r="C19" s="11">
        <f>B5</f>
        <v>40</v>
      </c>
      <c r="D19" s="18">
        <f>B19*C19</f>
        <v>1600</v>
      </c>
      <c r="E19" s="12">
        <v>10</v>
      </c>
      <c r="F19" s="18">
        <f t="shared" si="0"/>
        <v>16000</v>
      </c>
    </row>
    <row r="20" spans="1:7" customFormat="1" x14ac:dyDescent="0.3">
      <c r="A20" s="9" t="s">
        <v>62</v>
      </c>
      <c r="B20" s="9"/>
      <c r="C20" s="11"/>
      <c r="D20" s="19">
        <v>500</v>
      </c>
      <c r="E20" s="12">
        <v>10</v>
      </c>
      <c r="F20" s="18">
        <f t="shared" si="0"/>
        <v>5000</v>
      </c>
      <c r="G20" s="1"/>
    </row>
    <row r="21" spans="1:7" customFormat="1" x14ac:dyDescent="0.3">
      <c r="A21" s="61" t="s">
        <v>63</v>
      </c>
      <c r="B21" s="9"/>
      <c r="C21" s="11"/>
      <c r="D21" s="65">
        <v>600</v>
      </c>
      <c r="E21" s="12">
        <v>10</v>
      </c>
      <c r="F21" s="18">
        <f>D21*E21</f>
        <v>6000</v>
      </c>
      <c r="G21" s="1"/>
    </row>
    <row r="22" spans="1:7" x14ac:dyDescent="0.3">
      <c r="A22" s="9" t="s">
        <v>64</v>
      </c>
      <c r="B22" s="61">
        <v>100</v>
      </c>
      <c r="C22" s="11">
        <f>B5</f>
        <v>40</v>
      </c>
      <c r="D22" s="18">
        <f>B22*C22</f>
        <v>4000</v>
      </c>
      <c r="E22" s="12">
        <v>10</v>
      </c>
      <c r="F22" s="18">
        <f t="shared" si="0"/>
        <v>40000</v>
      </c>
    </row>
    <row r="23" spans="1:7" customFormat="1" x14ac:dyDescent="0.3">
      <c r="A23" s="9" t="s">
        <v>65</v>
      </c>
      <c r="B23" s="9"/>
      <c r="C23" s="11"/>
      <c r="D23" s="19">
        <v>200</v>
      </c>
      <c r="E23" s="12">
        <v>10</v>
      </c>
      <c r="F23" s="18">
        <f t="shared" si="0"/>
        <v>2000</v>
      </c>
      <c r="G23" s="1"/>
    </row>
    <row r="24" spans="1:7" s="67" customFormat="1" ht="57.6" x14ac:dyDescent="0.3">
      <c r="A24" s="62" t="s">
        <v>87</v>
      </c>
      <c r="B24" s="63"/>
      <c r="C24" s="64"/>
      <c r="D24" s="65"/>
      <c r="E24" s="63"/>
      <c r="F24" s="96">
        <v>75000</v>
      </c>
      <c r="G24" s="66"/>
    </row>
    <row r="25" spans="1:7" s="67" customFormat="1" x14ac:dyDescent="0.3">
      <c r="A25" s="63"/>
      <c r="B25" s="63"/>
      <c r="C25" s="64"/>
      <c r="D25" s="65"/>
      <c r="E25" s="63"/>
      <c r="F25" s="65"/>
      <c r="G25" s="66"/>
    </row>
    <row r="26" spans="1:7" s="2" customFormat="1" x14ac:dyDescent="0.3">
      <c r="A26" s="20" t="s">
        <v>74</v>
      </c>
      <c r="B26" s="17" t="s">
        <v>16</v>
      </c>
      <c r="C26" s="21" t="s">
        <v>0</v>
      </c>
      <c r="D26" s="22" t="s">
        <v>1</v>
      </c>
      <c r="E26" s="17"/>
      <c r="F26" s="22"/>
    </row>
    <row r="27" spans="1:7" x14ac:dyDescent="0.3">
      <c r="A27" s="9" t="s">
        <v>15</v>
      </c>
      <c r="B27" s="9">
        <f>B8</f>
        <v>240</v>
      </c>
      <c r="C27" s="23">
        <v>6</v>
      </c>
      <c r="D27" s="24">
        <f>B6</f>
        <v>60</v>
      </c>
      <c r="E27" s="25"/>
      <c r="F27" s="18">
        <f>B27*C27*D27</f>
        <v>86400</v>
      </c>
    </row>
    <row r="28" spans="1:7" x14ac:dyDescent="0.3">
      <c r="A28" s="61" t="s">
        <v>67</v>
      </c>
      <c r="B28" s="9">
        <f>B8</f>
        <v>240</v>
      </c>
      <c r="C28" s="27">
        <v>6</v>
      </c>
      <c r="D28" s="24">
        <f>B5</f>
        <v>40</v>
      </c>
      <c r="E28" s="25"/>
      <c r="F28" s="18">
        <f>B28*C28*D28</f>
        <v>57600</v>
      </c>
    </row>
    <row r="29" spans="1:7" x14ac:dyDescent="0.3">
      <c r="A29" s="9" t="s">
        <v>66</v>
      </c>
      <c r="B29" s="9">
        <f>B8</f>
        <v>240</v>
      </c>
      <c r="C29" s="26">
        <v>8760</v>
      </c>
      <c r="D29" s="24">
        <f>B7</f>
        <v>10</v>
      </c>
      <c r="E29" s="25"/>
      <c r="F29" s="18">
        <f>C29*D29</f>
        <v>87600</v>
      </c>
    </row>
    <row r="30" spans="1:7" x14ac:dyDescent="0.3">
      <c r="A30" s="61" t="s">
        <v>69</v>
      </c>
      <c r="B30" s="9">
        <f>B8</f>
        <v>240</v>
      </c>
      <c r="C30" s="26">
        <v>8760</v>
      </c>
      <c r="D30" s="24">
        <f>B7</f>
        <v>10</v>
      </c>
      <c r="E30" s="25"/>
      <c r="F30" s="18">
        <f>C30*D30</f>
        <v>87600</v>
      </c>
    </row>
    <row r="31" spans="1:7" x14ac:dyDescent="0.3">
      <c r="A31" s="9" t="s">
        <v>18</v>
      </c>
      <c r="B31" s="9">
        <f>B8</f>
        <v>240</v>
      </c>
      <c r="C31" s="11"/>
      <c r="D31" s="10">
        <v>150</v>
      </c>
      <c r="E31" s="25"/>
      <c r="F31" s="18">
        <f>B31*D31</f>
        <v>36000</v>
      </c>
    </row>
    <row r="32" spans="1:7" x14ac:dyDescent="0.3">
      <c r="A32" s="74" t="s">
        <v>17</v>
      </c>
      <c r="B32" s="9">
        <f>B8</f>
        <v>240</v>
      </c>
      <c r="C32" s="26">
        <v>1</v>
      </c>
      <c r="D32" s="24">
        <f>B5</f>
        <v>40</v>
      </c>
      <c r="E32" s="25"/>
      <c r="F32" s="18">
        <f>B32*C32*D32</f>
        <v>9600</v>
      </c>
    </row>
    <row r="33" spans="1:6" x14ac:dyDescent="0.3">
      <c r="A33" s="61" t="s">
        <v>68</v>
      </c>
      <c r="B33" s="9">
        <f>B8</f>
        <v>240</v>
      </c>
      <c r="C33" s="69">
        <v>6</v>
      </c>
      <c r="D33" s="24">
        <f>B5</f>
        <v>40</v>
      </c>
      <c r="E33" s="61">
        <v>0.1</v>
      </c>
      <c r="F33" s="18">
        <f>B33*C33*D33*E33</f>
        <v>5760</v>
      </c>
    </row>
    <row r="34" spans="1:6" s="66" customFormat="1" x14ac:dyDescent="0.3">
      <c r="A34" s="63"/>
      <c r="B34" s="63"/>
      <c r="C34" s="72"/>
      <c r="D34" s="64"/>
      <c r="E34" s="63"/>
      <c r="F34" s="65"/>
    </row>
    <row r="35" spans="1:6" x14ac:dyDescent="0.3">
      <c r="A35" s="20" t="s">
        <v>12</v>
      </c>
      <c r="B35" s="17" t="s">
        <v>0</v>
      </c>
      <c r="C35" s="21" t="s">
        <v>1</v>
      </c>
      <c r="D35" s="21" t="s">
        <v>13</v>
      </c>
      <c r="E35" s="17" t="s">
        <v>11</v>
      </c>
      <c r="F35" s="22"/>
    </row>
    <row r="36" spans="1:6" x14ac:dyDescent="0.3">
      <c r="A36" s="9" t="s">
        <v>19</v>
      </c>
      <c r="B36" s="9">
        <f>2*12</f>
        <v>24</v>
      </c>
      <c r="C36" s="11">
        <f>B5</f>
        <v>40</v>
      </c>
      <c r="D36" s="18">
        <f>B36*C36</f>
        <v>960</v>
      </c>
      <c r="E36" s="12">
        <v>30</v>
      </c>
      <c r="F36" s="18">
        <f>D36*E36</f>
        <v>28800</v>
      </c>
    </row>
    <row r="37" spans="1:6" x14ac:dyDescent="0.3">
      <c r="A37" s="9" t="s">
        <v>20</v>
      </c>
      <c r="B37" s="9">
        <v>15</v>
      </c>
      <c r="C37" s="11">
        <f>B5</f>
        <v>40</v>
      </c>
      <c r="D37" s="18">
        <f>B37*C37</f>
        <v>600</v>
      </c>
      <c r="E37" s="12">
        <v>30</v>
      </c>
      <c r="F37" s="18">
        <f>D37*E37</f>
        <v>18000</v>
      </c>
    </row>
    <row r="38" spans="1:6" x14ac:dyDescent="0.3">
      <c r="A38" s="28" t="s">
        <v>76</v>
      </c>
      <c r="B38" s="9">
        <v>24</v>
      </c>
      <c r="C38" s="11">
        <f>B5</f>
        <v>40</v>
      </c>
      <c r="D38" s="18">
        <f>B38*C38</f>
        <v>960</v>
      </c>
      <c r="E38" s="12">
        <v>2</v>
      </c>
      <c r="F38" s="18">
        <f>D38*E38</f>
        <v>1920</v>
      </c>
    </row>
    <row r="39" spans="1:6" x14ac:dyDescent="0.3">
      <c r="A39" s="62" t="s">
        <v>71</v>
      </c>
      <c r="B39" s="9"/>
      <c r="C39" s="11"/>
      <c r="D39" s="71">
        <v>300</v>
      </c>
      <c r="E39" s="12">
        <v>30</v>
      </c>
      <c r="F39" s="18">
        <f>D39*E39</f>
        <v>9000</v>
      </c>
    </row>
    <row r="40" spans="1:6" x14ac:dyDescent="0.3">
      <c r="A40" s="62" t="s">
        <v>70</v>
      </c>
      <c r="B40" s="9">
        <v>40</v>
      </c>
      <c r="C40" s="11">
        <f>B5</f>
        <v>40</v>
      </c>
      <c r="D40" s="71">
        <v>2000</v>
      </c>
      <c r="E40" s="12">
        <v>6</v>
      </c>
      <c r="F40" s="18">
        <f>(B40*C40*E40) +(D40*E40)</f>
        <v>21600</v>
      </c>
    </row>
    <row r="41" spans="1:6" x14ac:dyDescent="0.3">
      <c r="A41" s="62" t="s">
        <v>52</v>
      </c>
      <c r="B41" s="9"/>
      <c r="C41" s="11"/>
      <c r="D41" s="71">
        <v>425</v>
      </c>
      <c r="E41" s="12">
        <v>6</v>
      </c>
      <c r="F41" s="18">
        <f>D41*E41</f>
        <v>2550</v>
      </c>
    </row>
    <row r="42" spans="1:6" x14ac:dyDescent="0.3">
      <c r="A42" s="73"/>
      <c r="B42" s="17"/>
      <c r="C42" s="21"/>
      <c r="D42" s="22"/>
      <c r="E42" s="17"/>
      <c r="F42" s="22"/>
    </row>
    <row r="43" spans="1:6" x14ac:dyDescent="0.3">
      <c r="A43" s="74" t="s">
        <v>75</v>
      </c>
      <c r="B43" s="74" t="s">
        <v>22</v>
      </c>
      <c r="C43" s="75" t="s">
        <v>23</v>
      </c>
      <c r="D43" s="74" t="s">
        <v>0</v>
      </c>
      <c r="E43" s="74"/>
      <c r="F43" s="75" t="s">
        <v>3</v>
      </c>
    </row>
    <row r="44" spans="1:6" x14ac:dyDescent="0.3">
      <c r="A44" s="74" t="s">
        <v>25</v>
      </c>
      <c r="B44" s="74"/>
      <c r="C44" s="75"/>
      <c r="D44" s="74">
        <v>2</v>
      </c>
      <c r="E44" s="74"/>
      <c r="F44" s="76">
        <f>C44*B44*D44</f>
        <v>0</v>
      </c>
    </row>
    <row r="45" spans="1:6" x14ac:dyDescent="0.3">
      <c r="A45" s="74" t="s">
        <v>26</v>
      </c>
      <c r="B45" s="74"/>
      <c r="C45" s="75"/>
      <c r="D45" s="74">
        <v>2</v>
      </c>
      <c r="E45" s="74"/>
      <c r="F45" s="76">
        <f>B45*C45*D45</f>
        <v>0</v>
      </c>
    </row>
    <row r="46" spans="1:6" ht="15" thickBot="1" x14ac:dyDescent="0.35">
      <c r="A46" s="74" t="s">
        <v>24</v>
      </c>
      <c r="B46" s="74"/>
      <c r="C46" s="75"/>
      <c r="D46" s="74"/>
      <c r="E46" s="74"/>
      <c r="F46" s="75"/>
    </row>
    <row r="47" spans="1:6" ht="15" thickBot="1" x14ac:dyDescent="0.35">
      <c r="A47" s="100" t="s">
        <v>27</v>
      </c>
      <c r="B47" s="100"/>
      <c r="C47" s="100"/>
      <c r="D47" s="100"/>
      <c r="E47" s="101"/>
      <c r="F47" s="52">
        <f>SUM(F13:F17)+SUM(F19:F24)+SUM(F27:F33)+SUM(F36:F41)</f>
        <v>656430</v>
      </c>
    </row>
    <row r="49" spans="1:6" ht="28.8" x14ac:dyDescent="0.3">
      <c r="A49" s="14" t="s">
        <v>53</v>
      </c>
      <c r="B49" s="15" t="s">
        <v>2</v>
      </c>
      <c r="C49" s="15" t="s">
        <v>0</v>
      </c>
      <c r="D49" s="15" t="s">
        <v>1</v>
      </c>
      <c r="E49" s="15" t="s">
        <v>4</v>
      </c>
      <c r="F49" s="15" t="s">
        <v>3</v>
      </c>
    </row>
    <row r="50" spans="1:6" x14ac:dyDescent="0.3">
      <c r="A50" s="9" t="s">
        <v>9</v>
      </c>
      <c r="B50" s="89">
        <v>50</v>
      </c>
      <c r="C50" s="9">
        <v>40</v>
      </c>
      <c r="D50" s="30">
        <f>B50*C50*52</f>
        <v>104000</v>
      </c>
      <c r="E50" s="31">
        <f>D50*B9</f>
        <v>31200</v>
      </c>
      <c r="F50" s="30">
        <f>D50+E50</f>
        <v>135200</v>
      </c>
    </row>
    <row r="51" spans="1:6" x14ac:dyDescent="0.3">
      <c r="A51" s="9" t="s">
        <v>10</v>
      </c>
      <c r="B51" s="29"/>
      <c r="C51" s="9">
        <v>20</v>
      </c>
      <c r="D51" s="30">
        <f>B51*C51*52</f>
        <v>0</v>
      </c>
      <c r="E51" s="18">
        <f>D51*B9</f>
        <v>0</v>
      </c>
      <c r="F51" s="53">
        <f>D51+E51</f>
        <v>0</v>
      </c>
    </row>
    <row r="52" spans="1:6" x14ac:dyDescent="0.3">
      <c r="A52" s="62" t="s">
        <v>71</v>
      </c>
      <c r="B52" s="9"/>
      <c r="C52" s="11"/>
      <c r="D52" s="71">
        <v>300</v>
      </c>
      <c r="E52" s="63"/>
      <c r="F52" s="18">
        <f>D52</f>
        <v>300</v>
      </c>
    </row>
    <row r="53" spans="1:6" x14ac:dyDescent="0.3">
      <c r="A53" s="62" t="s">
        <v>70</v>
      </c>
      <c r="B53" s="9"/>
      <c r="C53" s="11"/>
      <c r="D53" s="71">
        <v>2000</v>
      </c>
      <c r="E53" s="63"/>
      <c r="F53" s="18">
        <f>D53</f>
        <v>2000</v>
      </c>
    </row>
    <row r="54" spans="1:6" ht="15" thickBot="1" x14ac:dyDescent="0.35">
      <c r="A54" s="62" t="s">
        <v>52</v>
      </c>
      <c r="B54" s="9"/>
      <c r="C54" s="11"/>
      <c r="D54" s="71">
        <v>425</v>
      </c>
      <c r="E54" s="63"/>
      <c r="F54" s="18">
        <f>D54</f>
        <v>425</v>
      </c>
    </row>
    <row r="55" spans="1:6" ht="15" thickBot="1" x14ac:dyDescent="0.35">
      <c r="A55" s="100" t="s">
        <v>27</v>
      </c>
      <c r="B55" s="100"/>
      <c r="C55" s="100"/>
      <c r="D55" s="100"/>
      <c r="E55" s="101"/>
      <c r="F55" s="52">
        <f>SUM(F50:F54)</f>
        <v>137925</v>
      </c>
    </row>
    <row r="57" spans="1:6" x14ac:dyDescent="0.3">
      <c r="A57" s="32" t="s">
        <v>48</v>
      </c>
      <c r="B57" s="32" t="s">
        <v>2</v>
      </c>
      <c r="C57" s="32" t="s">
        <v>0</v>
      </c>
      <c r="D57" s="32" t="s">
        <v>1</v>
      </c>
      <c r="E57" s="84"/>
      <c r="F57" s="32"/>
    </row>
    <row r="58" spans="1:6" x14ac:dyDescent="0.3">
      <c r="A58" s="33" t="s">
        <v>88</v>
      </c>
      <c r="B58" s="81">
        <v>110</v>
      </c>
      <c r="C58" s="34">
        <v>8</v>
      </c>
      <c r="D58" s="35">
        <f>B58*C58*52</f>
        <v>45760</v>
      </c>
      <c r="E58" s="55"/>
      <c r="F58" s="85">
        <f>D58</f>
        <v>45760</v>
      </c>
    </row>
    <row r="59" spans="1:6" x14ac:dyDescent="0.3">
      <c r="A59" s="62" t="s">
        <v>71</v>
      </c>
      <c r="B59" s="9"/>
      <c r="C59" s="11"/>
      <c r="D59" s="71">
        <v>300</v>
      </c>
      <c r="E59" s="63"/>
      <c r="F59" s="83">
        <f>D59</f>
        <v>300</v>
      </c>
    </row>
    <row r="60" spans="1:6" ht="15" thickBot="1" x14ac:dyDescent="0.35">
      <c r="A60" s="62" t="s">
        <v>70</v>
      </c>
      <c r="B60" s="9"/>
      <c r="C60" s="11"/>
      <c r="D60" s="71">
        <v>2000</v>
      </c>
      <c r="E60" s="63"/>
      <c r="F60" s="18">
        <f>D60</f>
        <v>2000</v>
      </c>
    </row>
    <row r="61" spans="1:6" ht="15" thickBot="1" x14ac:dyDescent="0.35">
      <c r="A61" s="100" t="s">
        <v>27</v>
      </c>
      <c r="B61" s="100"/>
      <c r="C61" s="100"/>
      <c r="D61" s="100"/>
      <c r="E61" s="101"/>
      <c r="F61" s="52">
        <f>SUM(F58:F60)</f>
        <v>48060</v>
      </c>
    </row>
    <row r="63" spans="1:6" x14ac:dyDescent="0.3">
      <c r="E63" s="56" t="s">
        <v>77</v>
      </c>
      <c r="F63" s="36">
        <f>F47+F55+F61</f>
        <v>842415</v>
      </c>
    </row>
    <row r="65" spans="1:6" x14ac:dyDescent="0.3">
      <c r="C65" s="4"/>
      <c r="E65" s="105" t="s">
        <v>78</v>
      </c>
      <c r="F65" s="106"/>
    </row>
    <row r="66" spans="1:6" x14ac:dyDescent="0.3">
      <c r="A66" s="6"/>
      <c r="E66" s="37"/>
      <c r="F66" s="37"/>
    </row>
    <row r="67" spans="1:6" x14ac:dyDescent="0.3">
      <c r="A67" s="6"/>
      <c r="E67" s="37" t="s">
        <v>28</v>
      </c>
      <c r="F67" s="38">
        <f>F63/2</f>
        <v>421207.5</v>
      </c>
    </row>
    <row r="68" spans="1:6" x14ac:dyDescent="0.3">
      <c r="E68" s="37" t="s">
        <v>29</v>
      </c>
      <c r="F68" s="38">
        <f>F63/3</f>
        <v>280805</v>
      </c>
    </row>
    <row r="69" spans="1:6" x14ac:dyDescent="0.3">
      <c r="E69" s="37" t="s">
        <v>30</v>
      </c>
      <c r="F69" s="38">
        <f>F63/4</f>
        <v>210603.75</v>
      </c>
    </row>
    <row r="70" spans="1:6" x14ac:dyDescent="0.3">
      <c r="A70" s="97"/>
      <c r="E70" s="37" t="s">
        <v>31</v>
      </c>
      <c r="F70" s="38">
        <f>F63/5</f>
        <v>168483</v>
      </c>
    </row>
    <row r="71" spans="1:6" x14ac:dyDescent="0.3">
      <c r="A71" s="97"/>
      <c r="E71" s="37" t="s">
        <v>32</v>
      </c>
      <c r="F71" s="38">
        <f>F63/6</f>
        <v>140402.5</v>
      </c>
    </row>
    <row r="72" spans="1:6" x14ac:dyDescent="0.3">
      <c r="A72" s="97"/>
      <c r="E72" s="37" t="s">
        <v>33</v>
      </c>
      <c r="F72" s="38">
        <f>F63/7</f>
        <v>120345</v>
      </c>
    </row>
    <row r="74" spans="1:6" x14ac:dyDescent="0.3">
      <c r="A74" s="40" t="s">
        <v>51</v>
      </c>
    </row>
    <row r="75" spans="1:6" x14ac:dyDescent="0.3">
      <c r="A75" s="58" t="s">
        <v>54</v>
      </c>
    </row>
  </sheetData>
  <mergeCells count="7">
    <mergeCell ref="A70:A72"/>
    <mergeCell ref="A1:F2"/>
    <mergeCell ref="A11:F11"/>
    <mergeCell ref="A47:E47"/>
    <mergeCell ref="A55:E55"/>
    <mergeCell ref="A61:E61"/>
    <mergeCell ref="E65:F65"/>
  </mergeCells>
  <hyperlinks>
    <hyperlink ref="A75" r:id="rId1" xr:uid="{00000000-0004-0000-0600-000000000000}"/>
  </hyperlinks>
  <pageMargins left="0.25" right="0.25" top="0.75" bottom="0.75" header="0.3" footer="0.3"/>
  <pageSetup scale="91" fitToHeight="0" orientation="landscape" horizontalDpi="360" verticalDpi="360" r:id="rId2"/>
  <headerFooter>
    <oddHeader>&amp;C&amp;"-,Bold"&amp;12Template SANE Personnel Expenses Budget for On-Call Model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90"/>
  <sheetViews>
    <sheetView view="pageLayout" topLeftCell="A52" zoomScale="120" zoomScaleNormal="100" zoomScalePageLayoutView="120" workbookViewId="0">
      <selection activeCell="F56" sqref="F56"/>
    </sheetView>
  </sheetViews>
  <sheetFormatPr defaultRowHeight="14.4" x14ac:dyDescent="0.3"/>
  <cols>
    <col min="1" max="1" width="77.21875" bestFit="1" customWidth="1"/>
    <col min="2" max="2" width="17.21875" customWidth="1"/>
    <col min="3" max="3" width="17" bestFit="1" customWidth="1"/>
    <col min="4" max="4" width="15" bestFit="1" customWidth="1"/>
    <col min="5" max="5" width="14.5546875" bestFit="1" customWidth="1"/>
    <col min="6" max="6" width="11.77734375" bestFit="1" customWidth="1"/>
    <col min="7" max="7" width="3.44140625" customWidth="1"/>
    <col min="8" max="8" width="11.21875" bestFit="1" customWidth="1"/>
    <col min="9" max="9" width="4.77734375" customWidth="1"/>
    <col min="10" max="10" width="11.21875" customWidth="1"/>
  </cols>
  <sheetData>
    <row r="1" spans="1:12" ht="45.75" customHeight="1" x14ac:dyDescent="0.3">
      <c r="A1" s="107" t="s">
        <v>49</v>
      </c>
      <c r="B1" s="107"/>
      <c r="C1" s="107"/>
      <c r="D1" s="107"/>
      <c r="E1" s="107"/>
      <c r="F1" s="107"/>
      <c r="G1" s="6"/>
      <c r="H1" s="6"/>
      <c r="I1" s="6"/>
      <c r="J1" s="6"/>
      <c r="K1" s="1"/>
      <c r="L1" s="1"/>
    </row>
    <row r="2" spans="1:12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1"/>
      <c r="L2" s="1"/>
    </row>
    <row r="3" spans="1:12" x14ac:dyDescent="0.3">
      <c r="A3" s="1"/>
      <c r="B3" s="68" t="s">
        <v>55</v>
      </c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 x14ac:dyDescent="0.3">
      <c r="A4" s="4" t="s">
        <v>14</v>
      </c>
      <c r="B4" s="10">
        <v>40</v>
      </c>
      <c r="C4" s="3"/>
      <c r="D4" s="3"/>
      <c r="E4" s="1"/>
      <c r="F4" s="1"/>
      <c r="G4" s="1"/>
      <c r="H4" s="1"/>
      <c r="I4" s="1"/>
      <c r="J4" s="1"/>
      <c r="K4" s="1"/>
      <c r="L4" s="1"/>
    </row>
    <row r="5" spans="1:12" x14ac:dyDescent="0.3">
      <c r="A5" s="4" t="s">
        <v>5</v>
      </c>
      <c r="B5" s="11">
        <f>B4*1.5</f>
        <v>60</v>
      </c>
      <c r="C5" s="3"/>
      <c r="D5" s="3"/>
      <c r="E5" s="1"/>
      <c r="F5" s="1"/>
      <c r="G5" s="1"/>
      <c r="H5" s="1"/>
      <c r="I5" s="1"/>
      <c r="J5" s="1"/>
      <c r="K5" s="1"/>
      <c r="L5" s="1"/>
    </row>
    <row r="6" spans="1:12" x14ac:dyDescent="0.3">
      <c r="A6" s="4" t="s">
        <v>34</v>
      </c>
      <c r="B6" s="10">
        <v>45</v>
      </c>
      <c r="C6" s="3"/>
      <c r="D6" s="3"/>
      <c r="E6" s="1"/>
      <c r="F6" s="1"/>
      <c r="G6" s="1"/>
      <c r="H6" s="1"/>
      <c r="I6" s="1"/>
      <c r="J6" s="1"/>
      <c r="K6" s="1"/>
      <c r="L6" s="1"/>
    </row>
    <row r="7" spans="1:12" x14ac:dyDescent="0.3">
      <c r="A7" s="4" t="s">
        <v>7</v>
      </c>
      <c r="B7" s="10">
        <v>10</v>
      </c>
      <c r="C7" s="3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4" t="s">
        <v>6</v>
      </c>
      <c r="B8" s="12">
        <v>240</v>
      </c>
      <c r="C8" s="2"/>
      <c r="D8" s="2"/>
      <c r="E8" s="1"/>
      <c r="F8" s="1"/>
      <c r="G8" s="1"/>
      <c r="H8" s="1"/>
      <c r="I8" s="1"/>
      <c r="J8" s="1"/>
      <c r="K8" s="1"/>
      <c r="L8" s="1"/>
    </row>
    <row r="9" spans="1:12" x14ac:dyDescent="0.3">
      <c r="A9" s="4" t="s">
        <v>8</v>
      </c>
      <c r="B9" s="13">
        <v>0.3</v>
      </c>
      <c r="C9" s="8"/>
      <c r="D9" s="8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45" t="s">
        <v>56</v>
      </c>
      <c r="B11" s="33"/>
      <c r="C11" s="15"/>
      <c r="D11" s="15"/>
      <c r="E11" s="15"/>
      <c r="F11" s="15"/>
      <c r="G11" s="1"/>
      <c r="H11" s="1"/>
      <c r="I11" s="1"/>
      <c r="J11" s="1"/>
      <c r="K11" s="1"/>
      <c r="L11" s="1"/>
    </row>
    <row r="12" spans="1:12" x14ac:dyDescent="0.3">
      <c r="A12" s="16" t="s">
        <v>72</v>
      </c>
      <c r="B12" s="17" t="s">
        <v>0</v>
      </c>
      <c r="C12" s="17" t="s">
        <v>1</v>
      </c>
      <c r="D12" s="17" t="s">
        <v>13</v>
      </c>
      <c r="E12" s="17" t="s">
        <v>11</v>
      </c>
      <c r="F12" s="17" t="s">
        <v>3</v>
      </c>
      <c r="G12" s="1"/>
      <c r="H12" s="1"/>
      <c r="I12" s="1"/>
      <c r="J12" s="1"/>
      <c r="K12" s="1"/>
      <c r="L12" s="1"/>
    </row>
    <row r="13" spans="1:12" x14ac:dyDescent="0.3">
      <c r="A13" s="9" t="s">
        <v>58</v>
      </c>
      <c r="B13" s="9">
        <v>40</v>
      </c>
      <c r="C13" s="11">
        <f>B4</f>
        <v>40</v>
      </c>
      <c r="D13" s="18">
        <f>B13*C13</f>
        <v>1600</v>
      </c>
      <c r="E13" s="12">
        <v>7</v>
      </c>
      <c r="F13" s="18">
        <f t="shared" ref="F13:F23" si="0">D13*E13</f>
        <v>11200</v>
      </c>
      <c r="G13" s="1"/>
      <c r="H13" s="1"/>
      <c r="I13" s="1"/>
      <c r="J13" s="1"/>
      <c r="K13" s="1"/>
      <c r="L13" s="1"/>
    </row>
    <row r="14" spans="1:12" x14ac:dyDescent="0.3">
      <c r="A14" s="9" t="s">
        <v>59</v>
      </c>
      <c r="B14" s="9"/>
      <c r="C14" s="11"/>
      <c r="D14" s="19">
        <v>500</v>
      </c>
      <c r="E14" s="12">
        <v>7</v>
      </c>
      <c r="F14" s="18">
        <f t="shared" si="0"/>
        <v>3500</v>
      </c>
      <c r="G14" s="1"/>
      <c r="H14" s="1"/>
      <c r="I14" s="1"/>
      <c r="J14" s="1"/>
      <c r="K14" s="1"/>
      <c r="L14" s="1"/>
    </row>
    <row r="15" spans="1:12" x14ac:dyDescent="0.3">
      <c r="A15" s="61" t="s">
        <v>57</v>
      </c>
      <c r="B15" s="9"/>
      <c r="C15" s="11"/>
      <c r="D15" s="65">
        <v>500</v>
      </c>
      <c r="E15" s="12">
        <v>7</v>
      </c>
      <c r="F15" s="18">
        <f>D15*E15</f>
        <v>3500</v>
      </c>
      <c r="G15" s="1"/>
      <c r="H15" s="1"/>
      <c r="I15" s="1"/>
      <c r="J15" s="1"/>
      <c r="K15" s="1"/>
      <c r="L15" s="1"/>
    </row>
    <row r="16" spans="1:12" x14ac:dyDescent="0.3">
      <c r="A16" s="9" t="s">
        <v>60</v>
      </c>
      <c r="B16" s="61">
        <v>80</v>
      </c>
      <c r="C16" s="11">
        <f>B4</f>
        <v>40</v>
      </c>
      <c r="D16" s="18">
        <f>B16*C16</f>
        <v>3200</v>
      </c>
      <c r="E16" s="12">
        <v>7</v>
      </c>
      <c r="F16" s="18">
        <f t="shared" si="0"/>
        <v>22400</v>
      </c>
      <c r="G16" s="1"/>
      <c r="H16" s="1"/>
      <c r="I16" s="1"/>
      <c r="J16" s="1"/>
      <c r="K16" s="1"/>
      <c r="L16" s="1"/>
    </row>
    <row r="17" spans="1:12" x14ac:dyDescent="0.3">
      <c r="A17" s="9" t="s">
        <v>47</v>
      </c>
      <c r="B17" s="9"/>
      <c r="C17" s="11"/>
      <c r="D17" s="19">
        <v>200</v>
      </c>
      <c r="E17" s="12">
        <v>7</v>
      </c>
      <c r="F17" s="18">
        <f t="shared" si="0"/>
        <v>1400</v>
      </c>
      <c r="G17" s="1"/>
    </row>
    <row r="18" spans="1:12" s="67" customFormat="1" x14ac:dyDescent="0.3">
      <c r="A18" s="20" t="s">
        <v>73</v>
      </c>
      <c r="B18" s="17"/>
      <c r="C18" s="21"/>
      <c r="D18" s="22"/>
      <c r="E18" s="17"/>
      <c r="F18" s="22"/>
      <c r="G18" s="66"/>
    </row>
    <row r="19" spans="1:12" x14ac:dyDescent="0.3">
      <c r="A19" s="9" t="s">
        <v>61</v>
      </c>
      <c r="B19" s="9">
        <v>40</v>
      </c>
      <c r="C19" s="11">
        <f>B4</f>
        <v>40</v>
      </c>
      <c r="D19" s="18">
        <f>B19*C19</f>
        <v>1600</v>
      </c>
      <c r="E19" s="12">
        <v>7</v>
      </c>
      <c r="F19" s="18">
        <f t="shared" si="0"/>
        <v>11200</v>
      </c>
      <c r="G19" s="1"/>
      <c r="H19" s="1"/>
      <c r="I19" s="1"/>
      <c r="J19" s="1"/>
      <c r="K19" s="1"/>
      <c r="L19" s="1"/>
    </row>
    <row r="20" spans="1:12" x14ac:dyDescent="0.3">
      <c r="A20" s="9" t="s">
        <v>62</v>
      </c>
      <c r="B20" s="9"/>
      <c r="C20" s="11"/>
      <c r="D20" s="19">
        <v>500</v>
      </c>
      <c r="E20" s="12">
        <v>7</v>
      </c>
      <c r="F20" s="18">
        <f t="shared" si="0"/>
        <v>3500</v>
      </c>
      <c r="G20" s="1"/>
      <c r="H20" s="1"/>
      <c r="I20" s="1"/>
      <c r="J20" s="1"/>
      <c r="K20" s="1"/>
      <c r="L20" s="1"/>
    </row>
    <row r="21" spans="1:12" x14ac:dyDescent="0.3">
      <c r="A21" s="61" t="s">
        <v>63</v>
      </c>
      <c r="B21" s="9"/>
      <c r="C21" s="11"/>
      <c r="D21" s="65">
        <v>600</v>
      </c>
      <c r="E21" s="12">
        <v>7</v>
      </c>
      <c r="F21" s="18">
        <f>D21*E21</f>
        <v>4200</v>
      </c>
      <c r="G21" s="1"/>
      <c r="H21" s="1"/>
      <c r="I21" s="1"/>
      <c r="J21" s="1"/>
      <c r="K21" s="1"/>
      <c r="L21" s="1"/>
    </row>
    <row r="22" spans="1:12" x14ac:dyDescent="0.3">
      <c r="A22" s="9" t="s">
        <v>64</v>
      </c>
      <c r="B22" s="61">
        <v>100</v>
      </c>
      <c r="C22" s="11">
        <f>B4</f>
        <v>40</v>
      </c>
      <c r="D22" s="18">
        <f>B22*C22</f>
        <v>4000</v>
      </c>
      <c r="E22" s="12">
        <v>7</v>
      </c>
      <c r="F22" s="18">
        <f t="shared" si="0"/>
        <v>28000</v>
      </c>
      <c r="G22" s="1"/>
      <c r="H22" s="1"/>
      <c r="I22" s="1"/>
      <c r="J22" s="1"/>
      <c r="K22" s="1"/>
      <c r="L22" s="1"/>
    </row>
    <row r="23" spans="1:12" x14ac:dyDescent="0.3">
      <c r="A23" s="9" t="s">
        <v>65</v>
      </c>
      <c r="B23" s="9"/>
      <c r="C23" s="11"/>
      <c r="D23" s="19">
        <v>200</v>
      </c>
      <c r="E23" s="12">
        <v>7</v>
      </c>
      <c r="F23" s="18">
        <f t="shared" si="0"/>
        <v>1400</v>
      </c>
      <c r="G23" s="1"/>
    </row>
    <row r="24" spans="1:12" s="67" customFormat="1" ht="57.6" x14ac:dyDescent="0.3">
      <c r="A24" s="62" t="s">
        <v>87</v>
      </c>
      <c r="B24" s="63"/>
      <c r="C24" s="64"/>
      <c r="D24" s="65"/>
      <c r="E24" s="63"/>
      <c r="F24" s="96">
        <v>75000</v>
      </c>
      <c r="G24" s="66"/>
    </row>
    <row r="25" spans="1:12" s="67" customFormat="1" x14ac:dyDescent="0.3">
      <c r="A25" s="63"/>
      <c r="B25" s="63"/>
      <c r="C25" s="64"/>
      <c r="D25" s="65"/>
      <c r="E25" s="63"/>
      <c r="F25" s="65"/>
      <c r="G25" s="66"/>
    </row>
    <row r="26" spans="1:12" x14ac:dyDescent="0.3">
      <c r="A26" s="20" t="s">
        <v>81</v>
      </c>
      <c r="B26" s="17" t="s">
        <v>36</v>
      </c>
      <c r="C26" s="21" t="s">
        <v>0</v>
      </c>
      <c r="D26" s="22" t="s">
        <v>1</v>
      </c>
      <c r="E26" s="17" t="s">
        <v>4</v>
      </c>
      <c r="F26" s="22" t="s">
        <v>3</v>
      </c>
      <c r="G26" s="2"/>
      <c r="H26" s="2"/>
      <c r="I26" s="2"/>
      <c r="J26" s="2"/>
      <c r="K26" s="2"/>
      <c r="L26" s="2"/>
    </row>
    <row r="27" spans="1:12" s="7" customFormat="1" x14ac:dyDescent="0.3">
      <c r="A27" s="41" t="s">
        <v>83</v>
      </c>
      <c r="B27" s="25">
        <v>52</v>
      </c>
      <c r="C27" s="79">
        <v>72</v>
      </c>
      <c r="D27" s="31">
        <f>B27*C27*B6</f>
        <v>168480</v>
      </c>
      <c r="E27" s="31">
        <f>D27*B9</f>
        <v>50544</v>
      </c>
      <c r="F27" s="31">
        <f>D27+E27</f>
        <v>219024</v>
      </c>
      <c r="G27" s="2"/>
      <c r="H27" s="2"/>
      <c r="I27" s="2"/>
      <c r="J27" s="2"/>
      <c r="K27" s="2"/>
      <c r="L27" s="2"/>
    </row>
    <row r="28" spans="1:12" s="7" customFormat="1" x14ac:dyDescent="0.3">
      <c r="A28" s="41" t="s">
        <v>46</v>
      </c>
      <c r="B28" s="25"/>
      <c r="C28" s="11"/>
      <c r="D28" s="31"/>
      <c r="E28" s="25"/>
      <c r="F28" s="31"/>
      <c r="G28" s="2"/>
      <c r="H28" s="2"/>
      <c r="I28" s="2"/>
      <c r="J28" s="2"/>
      <c r="K28" s="2"/>
      <c r="L28" s="2"/>
    </row>
    <row r="29" spans="1:12" s="7" customFormat="1" x14ac:dyDescent="0.3">
      <c r="A29" s="20" t="s">
        <v>82</v>
      </c>
      <c r="B29" s="17" t="s">
        <v>39</v>
      </c>
      <c r="C29" s="21" t="s">
        <v>0</v>
      </c>
      <c r="D29" s="22" t="s">
        <v>1</v>
      </c>
      <c r="E29" s="17"/>
      <c r="F29" s="22" t="s">
        <v>3</v>
      </c>
      <c r="G29" s="2"/>
      <c r="H29" s="2"/>
      <c r="I29" s="2"/>
      <c r="J29" s="2"/>
      <c r="K29" s="2"/>
      <c r="L29" s="2"/>
    </row>
    <row r="30" spans="1:12" x14ac:dyDescent="0.3">
      <c r="A30" s="77" t="s">
        <v>35</v>
      </c>
      <c r="B30" s="12">
        <v>150</v>
      </c>
      <c r="C30" s="23">
        <v>6</v>
      </c>
      <c r="D30" s="24">
        <f>B5</f>
        <v>60</v>
      </c>
      <c r="E30" s="25"/>
      <c r="F30" s="18">
        <f>B30*C30*D30</f>
        <v>54000</v>
      </c>
      <c r="G30" s="1"/>
      <c r="H30" s="1"/>
      <c r="I30" s="1"/>
      <c r="J30" s="1"/>
      <c r="K30" s="1"/>
      <c r="L30" s="1"/>
    </row>
    <row r="31" spans="1:12" s="1" customFormat="1" x14ac:dyDescent="0.3">
      <c r="A31" s="61" t="s">
        <v>80</v>
      </c>
      <c r="B31" s="12">
        <v>150</v>
      </c>
      <c r="C31" s="27">
        <v>6</v>
      </c>
      <c r="D31" s="24">
        <f>B4</f>
        <v>40</v>
      </c>
      <c r="E31" s="25"/>
      <c r="F31" s="18">
        <f>B31*C31*D31</f>
        <v>36000</v>
      </c>
    </row>
    <row r="32" spans="1:12" x14ac:dyDescent="0.3">
      <c r="A32" s="70" t="s">
        <v>18</v>
      </c>
      <c r="B32" s="9">
        <f>B30</f>
        <v>150</v>
      </c>
      <c r="C32" s="11"/>
      <c r="D32" s="10">
        <v>150</v>
      </c>
      <c r="E32" s="25"/>
      <c r="F32" s="18">
        <f>B32*D32</f>
        <v>22500</v>
      </c>
      <c r="G32" s="1"/>
      <c r="H32" s="1"/>
      <c r="I32" s="1"/>
      <c r="J32" s="1"/>
      <c r="K32" s="1"/>
      <c r="L32" s="1"/>
    </row>
    <row r="33" spans="1:12" x14ac:dyDescent="0.3">
      <c r="A33" s="70" t="s">
        <v>17</v>
      </c>
      <c r="B33" s="9">
        <f>B30</f>
        <v>150</v>
      </c>
      <c r="C33" s="26">
        <v>1</v>
      </c>
      <c r="D33" s="24">
        <f>B4</f>
        <v>40</v>
      </c>
      <c r="E33" s="25"/>
      <c r="F33" s="18">
        <f>B33*C33*D33</f>
        <v>6000</v>
      </c>
      <c r="G33" s="1"/>
      <c r="H33" s="1"/>
      <c r="I33" s="1"/>
      <c r="J33" s="1"/>
      <c r="K33" s="1"/>
      <c r="L33" s="1"/>
    </row>
    <row r="34" spans="1:12" s="67" customFormat="1" x14ac:dyDescent="0.3">
      <c r="A34" s="63"/>
      <c r="B34" s="63"/>
      <c r="C34" s="78"/>
      <c r="D34" s="64"/>
      <c r="E34" s="63"/>
      <c r="F34" s="65"/>
      <c r="G34" s="66"/>
      <c r="H34" s="66"/>
      <c r="I34" s="66"/>
      <c r="J34" s="66"/>
      <c r="K34" s="66"/>
      <c r="L34" s="66"/>
    </row>
    <row r="35" spans="1:12" x14ac:dyDescent="0.3">
      <c r="A35" s="20" t="s">
        <v>84</v>
      </c>
      <c r="B35" s="17" t="s">
        <v>37</v>
      </c>
      <c r="C35" s="42" t="s">
        <v>38</v>
      </c>
      <c r="D35" s="21" t="s">
        <v>41</v>
      </c>
      <c r="E35" s="17"/>
      <c r="F35" s="22" t="s">
        <v>3</v>
      </c>
      <c r="G35" s="1"/>
      <c r="H35" s="1"/>
      <c r="I35" s="1"/>
      <c r="J35" s="1"/>
      <c r="K35" s="1"/>
      <c r="L35" s="1"/>
    </row>
    <row r="36" spans="1:12" x14ac:dyDescent="0.3">
      <c r="A36" s="63" t="s">
        <v>85</v>
      </c>
      <c r="B36" s="43">
        <f>B27*C27</f>
        <v>3744</v>
      </c>
      <c r="C36" s="26">
        <f>8760-B36</f>
        <v>5016</v>
      </c>
      <c r="D36" s="24">
        <f>B7</f>
        <v>10</v>
      </c>
      <c r="E36" s="25"/>
      <c r="F36" s="18">
        <f>C36*D36</f>
        <v>50160</v>
      </c>
      <c r="G36" s="1"/>
      <c r="H36" s="1"/>
      <c r="I36" s="1"/>
      <c r="J36" s="1"/>
      <c r="K36" s="1"/>
      <c r="L36" s="1"/>
    </row>
    <row r="37" spans="1:12" s="1" customFormat="1" x14ac:dyDescent="0.3">
      <c r="A37" s="61" t="s">
        <v>86</v>
      </c>
      <c r="B37" s="43">
        <f>B27*C27</f>
        <v>3744</v>
      </c>
      <c r="C37" s="26">
        <f>8760-B36</f>
        <v>5016</v>
      </c>
      <c r="D37" s="24">
        <f>B7</f>
        <v>10</v>
      </c>
      <c r="E37" s="25"/>
      <c r="F37" s="18">
        <f>C37*D37</f>
        <v>50160</v>
      </c>
    </row>
    <row r="38" spans="1:12" x14ac:dyDescent="0.3">
      <c r="A38" s="17"/>
      <c r="B38" s="44" t="s">
        <v>16</v>
      </c>
      <c r="C38" s="44" t="s">
        <v>0</v>
      </c>
      <c r="D38" s="21" t="s">
        <v>1</v>
      </c>
      <c r="E38" s="17" t="s">
        <v>40</v>
      </c>
      <c r="F38" s="22" t="s">
        <v>3</v>
      </c>
      <c r="G38" s="1"/>
      <c r="H38" s="1"/>
      <c r="I38" s="1"/>
      <c r="J38" s="1"/>
      <c r="K38" s="1"/>
      <c r="L38" s="1"/>
    </row>
    <row r="39" spans="1:12" x14ac:dyDescent="0.3">
      <c r="A39" s="9" t="s">
        <v>68</v>
      </c>
      <c r="B39" s="9">
        <f>B8</f>
        <v>240</v>
      </c>
      <c r="C39" s="27">
        <v>4</v>
      </c>
      <c r="D39" s="24">
        <f>AVERAGE(B4,B6)</f>
        <v>42.5</v>
      </c>
      <c r="E39" s="61">
        <v>0.1</v>
      </c>
      <c r="F39" s="18">
        <f>B39*C39*D39*E39</f>
        <v>4080</v>
      </c>
      <c r="G39" s="1"/>
      <c r="H39" s="1"/>
      <c r="I39" s="1"/>
      <c r="J39" s="1"/>
      <c r="K39" s="1"/>
      <c r="L39" s="1"/>
    </row>
    <row r="40" spans="1:12" x14ac:dyDescent="0.3">
      <c r="A40" s="46"/>
      <c r="B40" s="46"/>
      <c r="C40" s="47"/>
      <c r="D40" s="48"/>
      <c r="E40" s="49"/>
      <c r="F40" s="50"/>
      <c r="G40" s="1"/>
      <c r="H40" s="1"/>
      <c r="I40" s="1"/>
      <c r="J40" s="1"/>
      <c r="K40" s="1"/>
      <c r="L40" s="1"/>
    </row>
    <row r="41" spans="1:12" x14ac:dyDescent="0.3">
      <c r="A41" s="20" t="s">
        <v>12</v>
      </c>
      <c r="B41" s="17" t="s">
        <v>0</v>
      </c>
      <c r="C41" s="21" t="s">
        <v>1</v>
      </c>
      <c r="D41" s="21" t="s">
        <v>13</v>
      </c>
      <c r="E41" s="17" t="s">
        <v>11</v>
      </c>
      <c r="F41" s="22"/>
      <c r="G41" s="1"/>
      <c r="H41" s="1"/>
      <c r="I41" s="1"/>
      <c r="J41" s="1"/>
      <c r="K41" s="1"/>
      <c r="L41" s="1"/>
    </row>
    <row r="42" spans="1:12" x14ac:dyDescent="0.3">
      <c r="A42" s="9" t="s">
        <v>42</v>
      </c>
      <c r="B42" s="9">
        <f>2*12</f>
        <v>24</v>
      </c>
      <c r="C42" s="11">
        <f>B6</f>
        <v>45</v>
      </c>
      <c r="D42" s="18">
        <f>B42*C42</f>
        <v>1080</v>
      </c>
      <c r="E42" s="12">
        <v>2</v>
      </c>
      <c r="F42" s="18">
        <f t="shared" ref="F42:F47" si="1">D42*E42</f>
        <v>2160</v>
      </c>
      <c r="G42" s="1"/>
      <c r="H42" s="1"/>
      <c r="I42" s="1"/>
      <c r="J42" s="1"/>
      <c r="K42" s="1"/>
      <c r="L42" s="1"/>
    </row>
    <row r="43" spans="1:12" x14ac:dyDescent="0.3">
      <c r="A43" s="9" t="s">
        <v>43</v>
      </c>
      <c r="B43" s="9">
        <v>24</v>
      </c>
      <c r="C43" s="11">
        <f>B4</f>
        <v>40</v>
      </c>
      <c r="D43" s="18">
        <f>B43*C43</f>
        <v>960</v>
      </c>
      <c r="E43" s="12">
        <v>18</v>
      </c>
      <c r="F43" s="18">
        <f t="shared" si="1"/>
        <v>17280</v>
      </c>
      <c r="G43" s="1"/>
      <c r="H43" s="1"/>
      <c r="I43" s="1"/>
      <c r="J43" s="1"/>
      <c r="K43" s="1"/>
      <c r="L43" s="1"/>
    </row>
    <row r="44" spans="1:12" x14ac:dyDescent="0.3">
      <c r="A44" s="9" t="s">
        <v>44</v>
      </c>
      <c r="B44" s="9">
        <v>15</v>
      </c>
      <c r="C44" s="11">
        <f>B6</f>
        <v>45</v>
      </c>
      <c r="D44" s="18">
        <f>B44*C44</f>
        <v>675</v>
      </c>
      <c r="E44" s="12">
        <v>2</v>
      </c>
      <c r="F44" s="18">
        <f t="shared" si="1"/>
        <v>1350</v>
      </c>
      <c r="G44" s="1"/>
      <c r="H44" s="1"/>
      <c r="I44" s="1"/>
      <c r="J44" s="1"/>
      <c r="K44" s="1"/>
      <c r="L44" s="1"/>
    </row>
    <row r="45" spans="1:12" x14ac:dyDescent="0.3">
      <c r="A45" s="9" t="s">
        <v>45</v>
      </c>
      <c r="B45" s="9">
        <v>15</v>
      </c>
      <c r="C45" s="11">
        <f>B4</f>
        <v>40</v>
      </c>
      <c r="D45" s="18">
        <f>B45*C45</f>
        <v>600</v>
      </c>
      <c r="E45" s="12">
        <v>18</v>
      </c>
      <c r="F45" s="18">
        <f t="shared" si="1"/>
        <v>10800</v>
      </c>
      <c r="G45" s="1"/>
      <c r="H45" s="1"/>
      <c r="I45" s="1"/>
      <c r="J45" s="1"/>
      <c r="K45" s="1"/>
      <c r="L45" s="1"/>
    </row>
    <row r="46" spans="1:12" x14ac:dyDescent="0.3">
      <c r="A46" s="28" t="s">
        <v>21</v>
      </c>
      <c r="B46" s="9">
        <v>24</v>
      </c>
      <c r="C46" s="11">
        <f>B6</f>
        <v>45</v>
      </c>
      <c r="D46" s="18">
        <f>B46*C46</f>
        <v>1080</v>
      </c>
      <c r="E46" s="12">
        <v>2</v>
      </c>
      <c r="F46" s="18">
        <f t="shared" si="1"/>
        <v>2160</v>
      </c>
      <c r="G46" s="1"/>
      <c r="H46" s="1"/>
      <c r="I46" s="1"/>
      <c r="L46" s="1"/>
    </row>
    <row r="47" spans="1:12" s="1" customFormat="1" x14ac:dyDescent="0.3">
      <c r="A47" s="62" t="s">
        <v>71</v>
      </c>
      <c r="B47" s="9"/>
      <c r="C47" s="11"/>
      <c r="D47" s="71">
        <v>300</v>
      </c>
      <c r="E47" s="12">
        <v>20</v>
      </c>
      <c r="F47" s="18">
        <f t="shared" si="1"/>
        <v>6000</v>
      </c>
    </row>
    <row r="48" spans="1:12" s="1" customFormat="1" x14ac:dyDescent="0.3">
      <c r="A48" s="62" t="s">
        <v>70</v>
      </c>
      <c r="B48" s="9">
        <v>40</v>
      </c>
      <c r="C48" s="11">
        <f>AVERAGE(B4,B6)</f>
        <v>42.5</v>
      </c>
      <c r="D48" s="71">
        <v>2000</v>
      </c>
      <c r="E48" s="12">
        <v>4</v>
      </c>
      <c r="F48" s="18">
        <f>(B48*C48*E48) +(D48*E48)</f>
        <v>14800</v>
      </c>
    </row>
    <row r="49" spans="1:12" s="1" customFormat="1" x14ac:dyDescent="0.3">
      <c r="A49" s="62" t="s">
        <v>52</v>
      </c>
      <c r="B49" s="9"/>
      <c r="C49" s="11"/>
      <c r="D49" s="71">
        <v>425</v>
      </c>
      <c r="E49" s="12">
        <v>4</v>
      </c>
      <c r="F49" s="18">
        <f>D49*E49</f>
        <v>1700</v>
      </c>
    </row>
    <row r="50" spans="1:12" s="66" customFormat="1" x14ac:dyDescent="0.3">
      <c r="A50" s="80"/>
      <c r="B50" s="63"/>
      <c r="C50" s="64"/>
      <c r="D50" s="65"/>
      <c r="E50" s="63"/>
      <c r="F50" s="65"/>
    </row>
    <row r="51" spans="1:12" x14ac:dyDescent="0.3">
      <c r="A51" s="74" t="s">
        <v>75</v>
      </c>
      <c r="B51" s="17" t="s">
        <v>22</v>
      </c>
      <c r="C51" s="21" t="s">
        <v>23</v>
      </c>
      <c r="D51" s="17" t="s">
        <v>0</v>
      </c>
      <c r="E51" s="17"/>
      <c r="F51" s="21" t="s">
        <v>3</v>
      </c>
      <c r="G51" s="1"/>
      <c r="H51" s="1"/>
      <c r="I51" s="1"/>
      <c r="L51" s="1"/>
    </row>
    <row r="52" spans="1:12" x14ac:dyDescent="0.3">
      <c r="A52" s="74" t="s">
        <v>25</v>
      </c>
      <c r="B52" s="74"/>
      <c r="C52" s="75"/>
      <c r="D52" s="74">
        <v>2</v>
      </c>
      <c r="E52" s="74"/>
      <c r="F52" s="76">
        <f>C52*B52*D52</f>
        <v>0</v>
      </c>
      <c r="G52" s="1"/>
      <c r="H52" s="1"/>
      <c r="I52" s="1"/>
      <c r="L52" s="1"/>
    </row>
    <row r="53" spans="1:12" x14ac:dyDescent="0.3">
      <c r="A53" s="74" t="s">
        <v>26</v>
      </c>
      <c r="B53" s="74"/>
      <c r="C53" s="75"/>
      <c r="D53" s="74">
        <v>2</v>
      </c>
      <c r="E53" s="74"/>
      <c r="F53" s="76">
        <f>C53*B53*D53</f>
        <v>0</v>
      </c>
      <c r="G53" s="1"/>
      <c r="H53" s="1"/>
      <c r="I53" s="1"/>
      <c r="L53" s="1"/>
    </row>
    <row r="54" spans="1:12" x14ac:dyDescent="0.3">
      <c r="A54" s="74" t="s">
        <v>24</v>
      </c>
      <c r="B54" s="74"/>
      <c r="C54" s="75"/>
      <c r="D54" s="74"/>
      <c r="E54" s="74"/>
      <c r="F54" s="75"/>
      <c r="G54" s="1"/>
      <c r="H54" s="1"/>
      <c r="I54" s="1"/>
      <c r="L54" s="1"/>
    </row>
    <row r="55" spans="1:12" ht="15" thickBot="1" x14ac:dyDescent="0.35">
      <c r="A55" s="9"/>
      <c r="B55" s="9"/>
      <c r="C55" s="11"/>
      <c r="D55" s="24"/>
      <c r="E55" s="25"/>
      <c r="F55" s="51"/>
      <c r="G55" s="1"/>
      <c r="H55" s="1"/>
      <c r="I55" s="1"/>
      <c r="L55" s="1"/>
    </row>
    <row r="56" spans="1:12" ht="15" thickBot="1" x14ac:dyDescent="0.35">
      <c r="A56" s="100" t="s">
        <v>27</v>
      </c>
      <c r="B56" s="100"/>
      <c r="C56" s="100"/>
      <c r="D56" s="100"/>
      <c r="E56" s="101"/>
      <c r="F56" s="52">
        <f>SUM(F13:F17)+SUM(F19:F23)+F27+SUM(F30:F33)+SUM(F36:F37)+F39+SUM(F42:F49)</f>
        <v>588474</v>
      </c>
      <c r="G56" s="1"/>
      <c r="H56" s="1"/>
      <c r="I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I57" s="1"/>
      <c r="L57" s="1"/>
    </row>
    <row r="58" spans="1:12" ht="28.8" x14ac:dyDescent="0.3">
      <c r="A58" s="14" t="s">
        <v>79</v>
      </c>
      <c r="B58" s="15" t="s">
        <v>2</v>
      </c>
      <c r="C58" s="15" t="s">
        <v>0</v>
      </c>
      <c r="D58" s="15" t="s">
        <v>1</v>
      </c>
      <c r="E58" s="15" t="s">
        <v>4</v>
      </c>
      <c r="F58" s="15" t="s">
        <v>3</v>
      </c>
      <c r="G58" s="1"/>
      <c r="I58" s="1"/>
      <c r="J58" s="1"/>
      <c r="K58" s="1"/>
      <c r="L58" s="1"/>
    </row>
    <row r="59" spans="1:12" x14ac:dyDescent="0.3">
      <c r="A59" s="9" t="s">
        <v>9</v>
      </c>
      <c r="B59" s="29">
        <v>50</v>
      </c>
      <c r="C59" s="9">
        <v>40</v>
      </c>
      <c r="D59" s="30">
        <f>B59*C59*52</f>
        <v>104000</v>
      </c>
      <c r="E59" s="31">
        <f>D59*B9</f>
        <v>31200</v>
      </c>
      <c r="F59" s="30">
        <f>D59+E59</f>
        <v>135200</v>
      </c>
      <c r="G59" s="1"/>
      <c r="H59" s="1"/>
      <c r="I59" s="1"/>
      <c r="J59" s="1"/>
      <c r="K59" s="1"/>
      <c r="L59" s="1"/>
    </row>
    <row r="60" spans="1:12" x14ac:dyDescent="0.3">
      <c r="A60" s="9" t="s">
        <v>10</v>
      </c>
      <c r="B60" s="29"/>
      <c r="C60" s="9">
        <v>20</v>
      </c>
      <c r="D60" s="30">
        <f>B60*C60*52</f>
        <v>0</v>
      </c>
      <c r="E60" s="18">
        <f>D60*B9</f>
        <v>0</v>
      </c>
      <c r="F60" s="53">
        <f>D60+E60</f>
        <v>0</v>
      </c>
      <c r="G60" s="1"/>
      <c r="H60" s="1"/>
      <c r="I60" s="1"/>
      <c r="J60" s="1"/>
      <c r="K60" s="1"/>
      <c r="L60" s="1"/>
    </row>
    <row r="61" spans="1:12" s="1" customFormat="1" x14ac:dyDescent="0.3">
      <c r="A61" s="62" t="s">
        <v>71</v>
      </c>
      <c r="B61" s="9"/>
      <c r="C61" s="11"/>
      <c r="D61" s="71">
        <v>300</v>
      </c>
      <c r="E61" s="63"/>
      <c r="F61" s="18">
        <f>D61</f>
        <v>300</v>
      </c>
    </row>
    <row r="62" spans="1:12" s="1" customFormat="1" x14ac:dyDescent="0.3">
      <c r="A62" s="62" t="s">
        <v>70</v>
      </c>
      <c r="B62" s="9"/>
      <c r="C62" s="11"/>
      <c r="D62" s="71">
        <v>2000</v>
      </c>
      <c r="E62" s="63"/>
      <c r="F62" s="18">
        <f>D62</f>
        <v>2000</v>
      </c>
    </row>
    <row r="63" spans="1:12" s="1" customFormat="1" ht="15" thickBot="1" x14ac:dyDescent="0.35">
      <c r="A63" s="62" t="s">
        <v>52</v>
      </c>
      <c r="B63" s="9"/>
      <c r="C63" s="11"/>
      <c r="D63" s="71">
        <v>425</v>
      </c>
      <c r="E63" s="63"/>
      <c r="F63" s="18">
        <f>D63</f>
        <v>425</v>
      </c>
    </row>
    <row r="64" spans="1:12" ht="15" thickBot="1" x14ac:dyDescent="0.35">
      <c r="A64" s="100" t="s">
        <v>27</v>
      </c>
      <c r="B64" s="100"/>
      <c r="C64" s="100"/>
      <c r="D64" s="100"/>
      <c r="E64" s="101"/>
      <c r="F64" s="86">
        <f>SUM(F59:F63)</f>
        <v>137925</v>
      </c>
      <c r="G64" s="1"/>
      <c r="H64" s="1"/>
      <c r="I64" s="1"/>
      <c r="J64" s="1"/>
      <c r="K64" s="1"/>
      <c r="L64" s="1"/>
    </row>
    <row r="65" spans="1:6" x14ac:dyDescent="0.3">
      <c r="A65" s="33"/>
      <c r="B65" s="33"/>
      <c r="C65" s="33"/>
      <c r="D65" s="33"/>
      <c r="E65" s="33"/>
      <c r="F65" s="54"/>
    </row>
    <row r="66" spans="1:6" x14ac:dyDescent="0.3">
      <c r="A66" s="32" t="s">
        <v>50</v>
      </c>
      <c r="B66" s="32" t="s">
        <v>2</v>
      </c>
      <c r="C66" s="32" t="s">
        <v>0</v>
      </c>
      <c r="D66" s="32" t="s">
        <v>1</v>
      </c>
      <c r="E66" s="84"/>
      <c r="F66" s="32"/>
    </row>
    <row r="67" spans="1:6" x14ac:dyDescent="0.3">
      <c r="A67" s="33" t="s">
        <v>88</v>
      </c>
      <c r="B67" s="94">
        <v>110</v>
      </c>
      <c r="C67" s="34">
        <v>8</v>
      </c>
      <c r="D67" s="35">
        <f>B67*C67*52</f>
        <v>45760</v>
      </c>
      <c r="E67" s="55"/>
      <c r="F67" s="85">
        <f>D67</f>
        <v>45760</v>
      </c>
    </row>
    <row r="68" spans="1:6" s="1" customFormat="1" x14ac:dyDescent="0.3">
      <c r="A68" s="62" t="s">
        <v>71</v>
      </c>
      <c r="B68" s="9"/>
      <c r="C68" s="11"/>
      <c r="D68" s="71">
        <v>300</v>
      </c>
      <c r="E68" s="63"/>
      <c r="F68" s="83">
        <f>D68</f>
        <v>300</v>
      </c>
    </row>
    <row r="69" spans="1:6" s="1" customFormat="1" ht="15" thickBot="1" x14ac:dyDescent="0.35">
      <c r="A69" s="62" t="s">
        <v>70</v>
      </c>
      <c r="B69" s="9"/>
      <c r="C69" s="11"/>
      <c r="D69" s="71">
        <v>2000</v>
      </c>
      <c r="E69" s="63"/>
      <c r="F69" s="18">
        <f>D69</f>
        <v>2000</v>
      </c>
    </row>
    <row r="70" spans="1:6" ht="15" thickBot="1" x14ac:dyDescent="0.35">
      <c r="A70" s="100" t="s">
        <v>27</v>
      </c>
      <c r="B70" s="100"/>
      <c r="C70" s="100"/>
      <c r="D70" s="100"/>
      <c r="E70" s="101"/>
      <c r="F70" s="52">
        <f>SUM(F67:F69)</f>
        <v>48060</v>
      </c>
    </row>
    <row r="71" spans="1:6" x14ac:dyDescent="0.3">
      <c r="A71" s="87"/>
      <c r="B71" s="87"/>
      <c r="C71" s="87"/>
      <c r="D71" s="87"/>
      <c r="E71" s="60"/>
      <c r="F71" s="88"/>
    </row>
    <row r="72" spans="1:6" x14ac:dyDescent="0.3">
      <c r="E72" s="56" t="s">
        <v>77</v>
      </c>
      <c r="F72" s="36">
        <f>F56+F64+F70</f>
        <v>774459</v>
      </c>
    </row>
    <row r="74" spans="1:6" x14ac:dyDescent="0.3">
      <c r="E74" s="105" t="s">
        <v>78</v>
      </c>
      <c r="F74" s="106"/>
    </row>
    <row r="75" spans="1:6" x14ac:dyDescent="0.3">
      <c r="E75" s="37"/>
      <c r="F75" s="37"/>
    </row>
    <row r="76" spans="1:6" x14ac:dyDescent="0.3">
      <c r="E76" s="37" t="s">
        <v>28</v>
      </c>
      <c r="F76" s="38">
        <f>F72/2</f>
        <v>387229.5</v>
      </c>
    </row>
    <row r="77" spans="1:6" x14ac:dyDescent="0.3">
      <c r="E77" s="37" t="s">
        <v>29</v>
      </c>
      <c r="F77" s="38">
        <f>F72/3</f>
        <v>258153</v>
      </c>
    </row>
    <row r="78" spans="1:6" x14ac:dyDescent="0.3">
      <c r="E78" s="37" t="s">
        <v>30</v>
      </c>
      <c r="F78" s="38">
        <f>F72/4</f>
        <v>193614.75</v>
      </c>
    </row>
    <row r="79" spans="1:6" x14ac:dyDescent="0.3">
      <c r="E79" s="37" t="s">
        <v>31</v>
      </c>
      <c r="F79" s="38">
        <f>F72/5</f>
        <v>154891.79999999999</v>
      </c>
    </row>
    <row r="80" spans="1:6" x14ac:dyDescent="0.3">
      <c r="E80" s="37" t="s">
        <v>32</v>
      </c>
      <c r="F80" s="38">
        <f>F72/6</f>
        <v>129076.5</v>
      </c>
    </row>
    <row r="81" spans="1:6" x14ac:dyDescent="0.3">
      <c r="C81" s="1"/>
      <c r="E81" s="37" t="s">
        <v>33</v>
      </c>
      <c r="F81" s="38">
        <f>F72/7</f>
        <v>110637</v>
      </c>
    </row>
    <row r="83" spans="1:6" x14ac:dyDescent="0.3">
      <c r="A83" s="40" t="s">
        <v>51</v>
      </c>
    </row>
    <row r="84" spans="1:6" x14ac:dyDescent="0.3">
      <c r="A84" s="58" t="s">
        <v>54</v>
      </c>
    </row>
    <row r="90" spans="1:6" x14ac:dyDescent="0.3">
      <c r="D90" s="57"/>
    </row>
  </sheetData>
  <mergeCells count="5">
    <mergeCell ref="A1:F1"/>
    <mergeCell ref="A56:E56"/>
    <mergeCell ref="A64:E64"/>
    <mergeCell ref="A70:E70"/>
    <mergeCell ref="E74:F74"/>
  </mergeCells>
  <hyperlinks>
    <hyperlink ref="A84" r:id="rId1" xr:uid="{00000000-0004-0000-0700-000000000000}"/>
  </hyperlinks>
  <pageMargins left="0.25" right="0.25" top="0.75" bottom="0.75" header="0.3" footer="0.3"/>
  <pageSetup scale="66" fitToHeight="0" orientation="landscape" horizontalDpi="360" verticalDpi="360" r:id="rId2"/>
  <headerFooter>
    <oddHeader>&amp;C&amp;"-,Bold"&amp;12Template SANE Personnel Expenses Budget for Staffing and On-Call Model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On-Call Only</vt:lpstr>
      <vt:lpstr>Staffing and On-Call</vt:lpstr>
      <vt:lpstr>On-Call Only Low</vt:lpstr>
      <vt:lpstr>Staffing and On-Call Low</vt:lpstr>
      <vt:lpstr>On-Call Only Mod</vt:lpstr>
      <vt:lpstr>Staffing and On-Call Mod</vt:lpstr>
      <vt:lpstr>On-Call Only High</vt:lpstr>
      <vt:lpstr>Staffing and On-Call High</vt:lpstr>
      <vt:lpstr>'On-Call Only'!Print_Area</vt:lpstr>
      <vt:lpstr>'On-Call Only High'!Print_Area</vt:lpstr>
      <vt:lpstr>'On-Call Only Low'!Print_Area</vt:lpstr>
      <vt:lpstr>'On-Call Only Mod'!Print_Area</vt:lpstr>
      <vt:lpstr>'Staffing and On-Call'!Print_Area</vt:lpstr>
      <vt:lpstr>'Staffing and On-Call High'!Print_Area</vt:lpstr>
      <vt:lpstr>'Staffing and On-Call Low'!Print_Area</vt:lpstr>
      <vt:lpstr>'Staffing and On-Call Mod'!Print_Area</vt:lpstr>
    </vt:vector>
  </TitlesOfParts>
  <Company>Illinois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Jaclyn Rodriguez</dc:creator>
  <cp:lastModifiedBy>Geary, Theresa</cp:lastModifiedBy>
  <cp:lastPrinted>2020-11-17T02:34:58Z</cp:lastPrinted>
  <dcterms:created xsi:type="dcterms:W3CDTF">2019-01-11T23:48:24Z</dcterms:created>
  <dcterms:modified xsi:type="dcterms:W3CDTF">2023-11-01T23:36:43Z</dcterms:modified>
</cp:coreProperties>
</file>